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2.xml" ContentType="application/vnd.openxmlformats-officedocument.spreadsheetml.comments+xml"/>
  <Override PartName="/xl/drawings/drawing6.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omments3.xml" ContentType="application/vnd.openxmlformats-officedocument.spreadsheetml.comments+xml"/>
  <Override PartName="/xl/drawings/drawing7.xml" ContentType="application/vnd.openxmlformats-officedocument.drawing+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omments5.xml" ContentType="application/vnd.openxmlformats-officedocument.spreadsheetml.comments+xml"/>
  <Override PartName="/xl/drawings/drawing9.xml" ContentType="application/vnd.openxmlformats-officedocument.drawing+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omments6.xml" ContentType="application/vnd.openxmlformats-officedocument.spreadsheetml.comments+xml"/>
  <Override PartName="/xl/drawings/drawing10.xml" ContentType="application/vnd.openxmlformats-officedocument.drawing+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defaultThemeVersion="124226"/>
  <mc:AlternateContent xmlns:mc="http://schemas.openxmlformats.org/markup-compatibility/2006">
    <mc:Choice Requires="x15">
      <x15ac:absPath xmlns:x15ac="http://schemas.microsoft.com/office/spreadsheetml/2010/11/ac" url="\\branznt.org.nz\branzfs2\BRANZ BCS\Research and Commercial Services\1 Appraisal\TV-TR\1. Current Projects\1079 - Gamma Wall Bracing Systems\"/>
    </mc:Choice>
  </mc:AlternateContent>
  <xr:revisionPtr revIDLastSave="0" documentId="13_ncr:1_{2193F611-6871-4D13-BBAA-2AAB4625324A}" xr6:coauthVersionLast="47" xr6:coauthVersionMax="47" xr10:uidLastSave="{00000000-0000-0000-0000-000000000000}"/>
  <bookViews>
    <workbookView xWindow="-120" yWindow="-120" windowWidth="29040" windowHeight="15840" tabRatio="915" activeTab="4" xr2:uid="{00000000-000D-0000-FFFF-FFFF00000000}"/>
  </bookViews>
  <sheets>
    <sheet name="Conditions" sheetId="18" r:id="rId1"/>
    <sheet name="Intro" sheetId="19" r:id="rId2"/>
    <sheet name="Main Menu" sheetId="20" r:id="rId3"/>
    <sheet name="Print" sheetId="21" r:id="rId4"/>
    <sheet name="Subfloor Along" sheetId="17" r:id="rId5"/>
    <sheet name="Subfloor Across" sheetId="16" r:id="rId6"/>
    <sheet name="Lower Along" sheetId="15" r:id="rId7"/>
    <sheet name="Lower Across" sheetId="14" r:id="rId8"/>
    <sheet name="Single - Upper Along" sheetId="13" r:id="rId9"/>
    <sheet name="Single - Upper Across" sheetId="12" r:id="rId10"/>
    <sheet name="None" sheetId="7" r:id="rId11"/>
    <sheet name="Foundations" sheetId="11" r:id="rId12"/>
    <sheet name="Plywood" sheetId="10" r:id="rId13"/>
    <sheet name="Plasterboard" sheetId="5" r:id="rId14"/>
    <sheet name="User Defined" sheetId="9" r:id="rId15"/>
    <sheet name="Gamma" sheetId="4" r:id="rId16"/>
  </sheets>
  <definedNames>
    <definedName name="ALower">'Main Menu'!$D$38</definedName>
    <definedName name="ASub">'Main Menu'!$D$47</definedName>
    <definedName name="AUpper">'Main Menu'!$D$29</definedName>
    <definedName name="CL">'Main Menu'!$H$103</definedName>
    <definedName name="CPR">'Main Menu'!$G$122</definedName>
    <definedName name="CPs">'Main Menu'!$C$123:$C$131</definedName>
    <definedName name="CPW">'Main Menu'!$C$121</definedName>
    <definedName name="CS">'Main Menu'!$I$103</definedName>
    <definedName name="CU">'Main Menu'!$G$103</definedName>
    <definedName name="Demand">'Main Menu'!$D$73:$I$78</definedName>
    <definedName name="DemandL">Print!$E$24:$E$30</definedName>
    <definedName name="DemandS">Print!$G$24:$G$30</definedName>
    <definedName name="DemandU">Print!$C$24:$C$30</definedName>
    <definedName name="ExtraRoomRS">'Main Menu'!$M$234</definedName>
    <definedName name="FLL">'Main Menu'!$F$103</definedName>
    <definedName name="FloorLoad">'Main Menu'!$D$22</definedName>
    <definedName name="Foundations">Foundations!$B$3:$G$37</definedName>
    <definedName name="Gamma">Gamma!$B$3:$G$37</definedName>
    <definedName name="H">'Main Menu'!$M$103</definedName>
    <definedName name="HLE">'Main Menu'!$D$40</definedName>
    <definedName name="HLI">'Main Menu'!$D$39</definedName>
    <definedName name="HS">'Main Menu'!$D$48</definedName>
    <definedName name="HUE">'Main Menu'!$D$31</definedName>
    <definedName name="HUI">'Main Menu'!$D$30</definedName>
    <definedName name="KeyRoofSlope">'Main Menu'!$C$103</definedName>
    <definedName name="LateralCoeff">'Main Menu'!$O$96</definedName>
    <definedName name="LeeZone">'Main Menu'!$J$91</definedName>
    <definedName name="LL">'Main Menu'!$D$36</definedName>
    <definedName name="LR">'Main Menu'!$D$14</definedName>
    <definedName name="LS">'Main Menu'!$D$45</definedName>
    <definedName name="LU">'Main Menu'!$D$27</definedName>
    <definedName name="None">None!$B$3:$G$37</definedName>
    <definedName name="NumStoreys">'Main Menu'!$A$103</definedName>
    <definedName name="PALE">'Lower Along'!$I$2</definedName>
    <definedName name="PALW">'Lower Along'!$H$2</definedName>
    <definedName name="PASE">'Subfloor Along'!$I$2</definedName>
    <definedName name="PASW">'Subfloor Along'!$H$2</definedName>
    <definedName name="PAUE">'Single - Upper Along'!$I$51</definedName>
    <definedName name="PAUW">'Single - Upper Along'!$H$51</definedName>
    <definedName name="Plasterboard">Plasterboard!$B$3:$G$37</definedName>
    <definedName name="Plywood">Plywood!$B$3:$G$37</definedName>
    <definedName name="_xlnm.Print_Area" localSheetId="3">Print!$A$3:$H$349</definedName>
    <definedName name="PXLE">'Lower Across'!$I$2</definedName>
    <definedName name="PXLW">'Lower Across'!$H$2</definedName>
    <definedName name="PXSE">'Subfloor Across'!$I$2</definedName>
    <definedName name="PXSW">'Subfloor Across'!$H$2</definedName>
    <definedName name="PXUE">'Single - Upper Across'!$I$2</definedName>
    <definedName name="PXUW">'Single - Upper Across'!$H$2</definedName>
    <definedName name="QQQ">'Main Menu'!$B$117</definedName>
    <definedName name="RoofAngle">'Main Menu'!$D$17</definedName>
    <definedName name="RoofH">'Main Menu'!$D$13</definedName>
    <definedName name="RoofHt">'Main Menu'!#REF!</definedName>
    <definedName name="RoofSlopeUsed">'Main Menu'!$Q$102</definedName>
    <definedName name="RoofWt">'Main Menu'!$D$20</definedName>
    <definedName name="RoofWtKey">'Main Menu'!$E$103</definedName>
    <definedName name="RoomRS">'Main Menu'!$D$103</definedName>
    <definedName name="SeismicFactor" localSheetId="2">'Main Menu'!$B$182</definedName>
    <definedName name="Slab">'Main Menu'!$B$103</definedName>
    <definedName name="SlopesForCPs">'Main Menu'!$B$123:$B$131</definedName>
    <definedName name="SpecWindSpeed">'Main Menu'!$J$54</definedName>
    <definedName name="TanSlope">'Main Menu'!$Q$109</definedName>
    <definedName name="UserDefined">'User Defined'!$B$3:$G$37</definedName>
    <definedName name="WindSpeedKey">'Main Menu'!$C$85</definedName>
    <definedName name="WindZone">'Main Menu'!$C$91</definedName>
    <definedName name="WL">'Main Menu'!$D$37</definedName>
    <definedName name="WLWt">'Main Menu'!$D$35</definedName>
    <definedName name="WR">'Main Menu'!$D$15</definedName>
    <definedName name="WS">'Main Menu'!$D$46</definedName>
    <definedName name="WSfromtable">'Main Menu'!$T$88</definedName>
    <definedName name="WSIfromtable">'Main Menu'!$U$87</definedName>
    <definedName name="WSWt">'Main Menu'!$D$44</definedName>
    <definedName name="WU">'Main Menu'!$D$28</definedName>
    <definedName name="WUWt">'Main Menu'!$D$26</definedName>
    <definedName name="XX">'Main Menu'!$L$108</definedName>
    <definedName name="YY">'Main Menu'!$J$122</definedName>
    <definedName name="ZActual">'Main Menu'!$K$58</definedName>
  </definedNames>
  <calcPr calcId="191029" iterateDelta="1E-4"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4" i="21" l="1"/>
  <c r="E65" i="21"/>
  <c r="E66" i="21"/>
  <c r="E67" i="21"/>
  <c r="E56" i="21"/>
  <c r="E57" i="21"/>
  <c r="E58" i="21"/>
  <c r="E59" i="21"/>
  <c r="E60" i="21"/>
  <c r="E48" i="21"/>
  <c r="E49" i="21"/>
  <c r="E50" i="21"/>
  <c r="E51" i="21"/>
  <c r="E52" i="21"/>
  <c r="F44" i="21"/>
  <c r="E44" i="21"/>
  <c r="E43" i="21"/>
  <c r="F43" i="21"/>
  <c r="E41" i="21"/>
  <c r="A41" i="21"/>
  <c r="E37" i="21"/>
  <c r="F37" i="21"/>
  <c r="B347" i="21"/>
  <c r="B346" i="21"/>
  <c r="B345" i="21"/>
  <c r="B344" i="21"/>
  <c r="B343" i="21"/>
  <c r="B342" i="21"/>
  <c r="A342" i="21"/>
  <c r="B341" i="21"/>
  <c r="B340" i="21"/>
  <c r="B339" i="21"/>
  <c r="B338" i="21"/>
  <c r="B337" i="21"/>
  <c r="B336" i="21"/>
  <c r="A336" i="21"/>
  <c r="B335" i="21"/>
  <c r="B334" i="21"/>
  <c r="B333" i="21"/>
  <c r="B332" i="21"/>
  <c r="B331" i="21"/>
  <c r="B330" i="21"/>
  <c r="A330" i="21"/>
  <c r="B329" i="21"/>
  <c r="B328" i="21"/>
  <c r="B327" i="21"/>
  <c r="B326" i="21"/>
  <c r="B325" i="21"/>
  <c r="B324" i="21"/>
  <c r="A324" i="21"/>
  <c r="B323" i="21"/>
  <c r="B322" i="21"/>
  <c r="B321" i="21"/>
  <c r="B320" i="21"/>
  <c r="B319" i="21"/>
  <c r="B318" i="21"/>
  <c r="A318" i="21"/>
  <c r="B317" i="21"/>
  <c r="B316" i="21"/>
  <c r="B315" i="21"/>
  <c r="B314" i="21"/>
  <c r="B313" i="21"/>
  <c r="B312" i="21"/>
  <c r="A312" i="21"/>
  <c r="B311" i="21"/>
  <c r="B310" i="21"/>
  <c r="B309" i="21"/>
  <c r="B308" i="21"/>
  <c r="B307" i="21"/>
  <c r="B306" i="21"/>
  <c r="A306" i="21"/>
  <c r="B300" i="21"/>
  <c r="B299" i="21"/>
  <c r="B298" i="21"/>
  <c r="B297" i="21"/>
  <c r="B296" i="21"/>
  <c r="B295" i="21"/>
  <c r="A295" i="21"/>
  <c r="B294" i="21"/>
  <c r="B293" i="21"/>
  <c r="B292" i="21"/>
  <c r="B291" i="21"/>
  <c r="B290" i="21"/>
  <c r="B289" i="21"/>
  <c r="A289" i="21"/>
  <c r="B288" i="21"/>
  <c r="B287" i="21"/>
  <c r="B286" i="21"/>
  <c r="B285" i="21"/>
  <c r="B284" i="21"/>
  <c r="B283" i="21"/>
  <c r="A283" i="21"/>
  <c r="B282" i="21"/>
  <c r="B281" i="21"/>
  <c r="B280" i="21"/>
  <c r="B279" i="21"/>
  <c r="B278" i="21"/>
  <c r="B277" i="21"/>
  <c r="A277" i="21"/>
  <c r="B276" i="21"/>
  <c r="B275" i="21"/>
  <c r="B274" i="21"/>
  <c r="B273" i="21"/>
  <c r="B272" i="21"/>
  <c r="B271" i="21"/>
  <c r="A271" i="21"/>
  <c r="B270" i="21"/>
  <c r="B269" i="21"/>
  <c r="B268" i="21"/>
  <c r="B267" i="21"/>
  <c r="B266" i="21"/>
  <c r="B265" i="21"/>
  <c r="A265" i="21"/>
  <c r="B264" i="21"/>
  <c r="B263" i="21"/>
  <c r="B262" i="21"/>
  <c r="B261" i="21"/>
  <c r="B260" i="21"/>
  <c r="B259" i="21"/>
  <c r="A259" i="21"/>
  <c r="B253" i="21"/>
  <c r="B252" i="21"/>
  <c r="B251" i="21"/>
  <c r="B250" i="21"/>
  <c r="B249" i="21"/>
  <c r="B248" i="21"/>
  <c r="A248" i="21"/>
  <c r="B247" i="21"/>
  <c r="B246" i="21"/>
  <c r="B245" i="21"/>
  <c r="B244" i="21"/>
  <c r="B243" i="21"/>
  <c r="B242" i="21"/>
  <c r="A242" i="21"/>
  <c r="B241" i="21"/>
  <c r="B240" i="21"/>
  <c r="B239" i="21"/>
  <c r="B238" i="21"/>
  <c r="B237" i="21"/>
  <c r="B236" i="21"/>
  <c r="A236" i="21"/>
  <c r="B235" i="21"/>
  <c r="B234" i="21"/>
  <c r="B233" i="21"/>
  <c r="B232" i="21"/>
  <c r="B231" i="21"/>
  <c r="B230" i="21"/>
  <c r="A230" i="21"/>
  <c r="B229" i="21"/>
  <c r="B228" i="21"/>
  <c r="B227" i="21"/>
  <c r="B226" i="21"/>
  <c r="B225" i="21"/>
  <c r="B224" i="21"/>
  <c r="A224" i="21"/>
  <c r="B223" i="21"/>
  <c r="B222" i="21"/>
  <c r="B221" i="21"/>
  <c r="B220" i="21"/>
  <c r="B219" i="21"/>
  <c r="B218" i="21"/>
  <c r="A218" i="21"/>
  <c r="B217" i="21"/>
  <c r="B216" i="21"/>
  <c r="B215" i="21"/>
  <c r="B214" i="21"/>
  <c r="B213" i="21"/>
  <c r="B212" i="21"/>
  <c r="A212" i="21"/>
  <c r="B206" i="21"/>
  <c r="B205" i="21"/>
  <c r="B204" i="21"/>
  <c r="B203" i="21"/>
  <c r="B202" i="21"/>
  <c r="B201" i="21"/>
  <c r="A201" i="21"/>
  <c r="B200" i="21"/>
  <c r="B199" i="21"/>
  <c r="B198" i="21"/>
  <c r="B197" i="21"/>
  <c r="B196" i="21"/>
  <c r="B195" i="21"/>
  <c r="A195" i="21"/>
  <c r="B194" i="21"/>
  <c r="B193" i="21"/>
  <c r="B192" i="21"/>
  <c r="B191" i="21"/>
  <c r="B190" i="21"/>
  <c r="B189" i="21"/>
  <c r="A189" i="21"/>
  <c r="B188" i="21"/>
  <c r="B187" i="21"/>
  <c r="B186" i="21"/>
  <c r="B185" i="21"/>
  <c r="B184" i="21"/>
  <c r="B183" i="21"/>
  <c r="A183" i="21"/>
  <c r="B182" i="21"/>
  <c r="B181" i="21"/>
  <c r="B180" i="21"/>
  <c r="B179" i="21"/>
  <c r="B178" i="21"/>
  <c r="B177" i="21"/>
  <c r="A177" i="21"/>
  <c r="B176" i="21"/>
  <c r="B175" i="21"/>
  <c r="B174" i="21"/>
  <c r="B173" i="21"/>
  <c r="B172" i="21"/>
  <c r="B171" i="21"/>
  <c r="A171" i="21"/>
  <c r="B170" i="21"/>
  <c r="B169" i="21"/>
  <c r="B168" i="21"/>
  <c r="B167" i="21"/>
  <c r="B166" i="21"/>
  <c r="B165" i="21"/>
  <c r="A165" i="21"/>
  <c r="B159" i="21"/>
  <c r="B158" i="21"/>
  <c r="B157" i="21"/>
  <c r="B156" i="21"/>
  <c r="B155" i="21"/>
  <c r="B154" i="21"/>
  <c r="A154" i="21"/>
  <c r="B153" i="21"/>
  <c r="B152" i="21"/>
  <c r="B151" i="21"/>
  <c r="B150" i="21"/>
  <c r="B149" i="21"/>
  <c r="B148" i="21"/>
  <c r="A148" i="21"/>
  <c r="B147" i="21"/>
  <c r="B146" i="21"/>
  <c r="B145" i="21"/>
  <c r="B144" i="21"/>
  <c r="B143" i="21"/>
  <c r="B142" i="21"/>
  <c r="A142" i="21"/>
  <c r="B141" i="21"/>
  <c r="B140" i="21"/>
  <c r="B139" i="21"/>
  <c r="B138" i="21"/>
  <c r="B137" i="21"/>
  <c r="B136" i="21"/>
  <c r="A136" i="21"/>
  <c r="B135" i="21"/>
  <c r="B134" i="21"/>
  <c r="B133" i="21"/>
  <c r="B132" i="21"/>
  <c r="B131" i="21"/>
  <c r="B130" i="21"/>
  <c r="A130" i="21"/>
  <c r="B129" i="21"/>
  <c r="B128" i="21"/>
  <c r="B127" i="21"/>
  <c r="B126" i="21"/>
  <c r="B125" i="21"/>
  <c r="B124" i="21"/>
  <c r="A124" i="21"/>
  <c r="B123" i="21"/>
  <c r="B122" i="21"/>
  <c r="B121" i="21"/>
  <c r="B120" i="21"/>
  <c r="B119" i="21"/>
  <c r="B118" i="21"/>
  <c r="A118" i="21"/>
  <c r="A107" i="21"/>
  <c r="A101" i="21"/>
  <c r="A95" i="21"/>
  <c r="A89" i="21"/>
  <c r="A83" i="21"/>
  <c r="A77" i="21"/>
  <c r="A71"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D77" i="21"/>
  <c r="E77" i="21"/>
  <c r="F77" i="21"/>
  <c r="B76" i="21"/>
  <c r="B75" i="21"/>
  <c r="B74" i="21"/>
  <c r="B73" i="21"/>
  <c r="B72" i="21"/>
  <c r="B71" i="21"/>
  <c r="A7" i="21"/>
  <c r="A8" i="21"/>
  <c r="A9" i="21"/>
  <c r="D307" i="21"/>
  <c r="E307" i="21"/>
  <c r="F307" i="21"/>
  <c r="D308" i="21"/>
  <c r="E308" i="21"/>
  <c r="F308" i="21"/>
  <c r="D309" i="21"/>
  <c r="E309" i="21"/>
  <c r="F309" i="21"/>
  <c r="D310" i="21"/>
  <c r="E310" i="21"/>
  <c r="F310" i="21"/>
  <c r="D311" i="21"/>
  <c r="E311" i="21"/>
  <c r="F311" i="21"/>
  <c r="D312" i="21"/>
  <c r="E312" i="21"/>
  <c r="F312" i="21"/>
  <c r="D313" i="21"/>
  <c r="E313" i="21"/>
  <c r="F313" i="21"/>
  <c r="D314" i="21"/>
  <c r="E314" i="21"/>
  <c r="F314" i="21"/>
  <c r="D315" i="21"/>
  <c r="E315" i="21"/>
  <c r="F315" i="21"/>
  <c r="D316" i="21"/>
  <c r="E316" i="21"/>
  <c r="F316" i="21"/>
  <c r="D317" i="21"/>
  <c r="E317" i="21"/>
  <c r="F317" i="21"/>
  <c r="D318" i="21"/>
  <c r="E318" i="21"/>
  <c r="F318" i="21"/>
  <c r="D319" i="21"/>
  <c r="E319" i="21"/>
  <c r="F319" i="21"/>
  <c r="D320" i="21"/>
  <c r="E320" i="21"/>
  <c r="F320" i="21"/>
  <c r="D321" i="21"/>
  <c r="E321" i="21"/>
  <c r="F321" i="21"/>
  <c r="D322" i="21"/>
  <c r="E322" i="21"/>
  <c r="F322" i="21"/>
  <c r="D323" i="21"/>
  <c r="E323" i="21"/>
  <c r="F323" i="21"/>
  <c r="D324" i="21"/>
  <c r="E324" i="21"/>
  <c r="F324" i="21"/>
  <c r="D325" i="21"/>
  <c r="E325" i="21"/>
  <c r="F325" i="21"/>
  <c r="D326" i="21"/>
  <c r="E326" i="21"/>
  <c r="F326" i="21"/>
  <c r="D327" i="21"/>
  <c r="E327" i="21"/>
  <c r="F327" i="21"/>
  <c r="D328" i="21"/>
  <c r="E328" i="21"/>
  <c r="F328" i="21"/>
  <c r="D329" i="21"/>
  <c r="E329" i="21"/>
  <c r="F329" i="21"/>
  <c r="D330" i="21"/>
  <c r="E330" i="21"/>
  <c r="F330" i="21"/>
  <c r="D331" i="21"/>
  <c r="E331" i="21"/>
  <c r="F331" i="21"/>
  <c r="D332" i="21"/>
  <c r="E332" i="21"/>
  <c r="F332" i="21"/>
  <c r="D333" i="21"/>
  <c r="E333" i="21"/>
  <c r="F333" i="21"/>
  <c r="D334" i="21"/>
  <c r="E334" i="21"/>
  <c r="F334" i="21"/>
  <c r="D335" i="21"/>
  <c r="E335" i="21"/>
  <c r="F335" i="21"/>
  <c r="D336" i="21"/>
  <c r="E336" i="21"/>
  <c r="F336" i="21"/>
  <c r="D337" i="21"/>
  <c r="E337" i="21"/>
  <c r="F337" i="21"/>
  <c r="D338" i="21"/>
  <c r="E338" i="21"/>
  <c r="F338" i="21"/>
  <c r="D339" i="21"/>
  <c r="E339" i="21"/>
  <c r="F339" i="21"/>
  <c r="D340" i="21"/>
  <c r="E340" i="21"/>
  <c r="F340" i="21"/>
  <c r="D341" i="21"/>
  <c r="E341" i="21"/>
  <c r="F341" i="21"/>
  <c r="D342" i="21"/>
  <c r="E342" i="21"/>
  <c r="F342" i="21"/>
  <c r="D343" i="21"/>
  <c r="E343" i="21"/>
  <c r="F343" i="21"/>
  <c r="D344" i="21"/>
  <c r="E344" i="21"/>
  <c r="F344" i="21"/>
  <c r="D345" i="21"/>
  <c r="E345" i="21"/>
  <c r="F345" i="21"/>
  <c r="D346" i="21"/>
  <c r="E346" i="21"/>
  <c r="F346" i="21"/>
  <c r="D347" i="21"/>
  <c r="E347" i="21"/>
  <c r="F347" i="21"/>
  <c r="E306" i="21"/>
  <c r="F306" i="21"/>
  <c r="D306" i="21"/>
  <c r="D260" i="21"/>
  <c r="E260" i="21"/>
  <c r="F260" i="21"/>
  <c r="D261" i="21"/>
  <c r="E261" i="21"/>
  <c r="F261" i="21"/>
  <c r="D262" i="21"/>
  <c r="E262" i="21"/>
  <c r="F262" i="21"/>
  <c r="D263" i="21"/>
  <c r="E263" i="21"/>
  <c r="F263" i="21"/>
  <c r="D264" i="21"/>
  <c r="E264" i="21"/>
  <c r="F264" i="21"/>
  <c r="D265" i="21"/>
  <c r="E265" i="21"/>
  <c r="F265" i="21"/>
  <c r="D266" i="21"/>
  <c r="E266" i="21"/>
  <c r="F266" i="21"/>
  <c r="D267" i="21"/>
  <c r="E267" i="21"/>
  <c r="F267" i="21"/>
  <c r="D268" i="21"/>
  <c r="E268" i="21"/>
  <c r="F268" i="21"/>
  <c r="D269" i="21"/>
  <c r="E269" i="21"/>
  <c r="F269" i="21"/>
  <c r="D270" i="21"/>
  <c r="E270" i="21"/>
  <c r="F270" i="21"/>
  <c r="D271" i="21"/>
  <c r="E271" i="21"/>
  <c r="F271" i="21"/>
  <c r="D272" i="21"/>
  <c r="E272" i="21"/>
  <c r="F272" i="21"/>
  <c r="D273" i="21"/>
  <c r="E273" i="21"/>
  <c r="F273" i="21"/>
  <c r="D274" i="21"/>
  <c r="E274" i="21"/>
  <c r="F274" i="21"/>
  <c r="D275" i="21"/>
  <c r="E275" i="21"/>
  <c r="F275" i="21"/>
  <c r="D276" i="21"/>
  <c r="E276" i="21"/>
  <c r="F276" i="21"/>
  <c r="D277" i="21"/>
  <c r="E277" i="21"/>
  <c r="F277" i="21"/>
  <c r="D278" i="21"/>
  <c r="E278" i="21"/>
  <c r="F278" i="21"/>
  <c r="D279" i="21"/>
  <c r="E279" i="21"/>
  <c r="F279" i="21"/>
  <c r="D280" i="21"/>
  <c r="E280" i="21"/>
  <c r="F280" i="21"/>
  <c r="D281" i="21"/>
  <c r="E281" i="21"/>
  <c r="F281" i="21"/>
  <c r="D282" i="21"/>
  <c r="E282" i="21"/>
  <c r="F282" i="21"/>
  <c r="D283" i="21"/>
  <c r="E283" i="21"/>
  <c r="F283" i="21"/>
  <c r="D284" i="21"/>
  <c r="E284" i="21"/>
  <c r="F284" i="21"/>
  <c r="D285" i="21"/>
  <c r="E285" i="21"/>
  <c r="F285" i="21"/>
  <c r="D286" i="21"/>
  <c r="E286" i="21"/>
  <c r="F286" i="21"/>
  <c r="D287" i="21"/>
  <c r="E287" i="21"/>
  <c r="F287" i="21"/>
  <c r="D288" i="21"/>
  <c r="E288" i="21"/>
  <c r="F288" i="21"/>
  <c r="D289" i="21"/>
  <c r="E289" i="21"/>
  <c r="F289" i="21"/>
  <c r="D290" i="21"/>
  <c r="E290" i="21"/>
  <c r="F290" i="21"/>
  <c r="D291" i="21"/>
  <c r="E291" i="21"/>
  <c r="F291" i="21"/>
  <c r="D292" i="21"/>
  <c r="E292" i="21"/>
  <c r="F292" i="21"/>
  <c r="D293" i="21"/>
  <c r="E293" i="21"/>
  <c r="F293" i="21"/>
  <c r="D294" i="21"/>
  <c r="E294" i="21"/>
  <c r="F294" i="21"/>
  <c r="D295" i="21"/>
  <c r="E295" i="21"/>
  <c r="F295" i="21"/>
  <c r="D296" i="21"/>
  <c r="E296" i="21"/>
  <c r="F296" i="21"/>
  <c r="D297" i="21"/>
  <c r="E297" i="21"/>
  <c r="F297" i="21"/>
  <c r="D298" i="21"/>
  <c r="E298" i="21"/>
  <c r="F298" i="21"/>
  <c r="D299" i="21"/>
  <c r="E299" i="21"/>
  <c r="F299" i="21"/>
  <c r="D300" i="21"/>
  <c r="E300" i="21"/>
  <c r="F300" i="21"/>
  <c r="E259" i="21"/>
  <c r="F259" i="21"/>
  <c r="D259" i="21"/>
  <c r="D213" i="21"/>
  <c r="E213" i="21"/>
  <c r="F213" i="21"/>
  <c r="D214" i="21"/>
  <c r="E214" i="21"/>
  <c r="F214" i="21"/>
  <c r="D215" i="21"/>
  <c r="E215" i="21"/>
  <c r="F215" i="21"/>
  <c r="D216" i="21"/>
  <c r="E216" i="21"/>
  <c r="F216" i="21"/>
  <c r="D217" i="21"/>
  <c r="E217" i="21"/>
  <c r="F217" i="21"/>
  <c r="D218" i="21"/>
  <c r="E218" i="21"/>
  <c r="F218" i="21"/>
  <c r="D219" i="21"/>
  <c r="E219" i="21"/>
  <c r="F219" i="21"/>
  <c r="D220" i="21"/>
  <c r="E220" i="21"/>
  <c r="F220" i="21"/>
  <c r="D221" i="21"/>
  <c r="E221" i="21"/>
  <c r="F221" i="21"/>
  <c r="D222" i="21"/>
  <c r="E222" i="21"/>
  <c r="F222" i="21"/>
  <c r="D223" i="21"/>
  <c r="E223" i="21"/>
  <c r="F223" i="21"/>
  <c r="D224" i="21"/>
  <c r="E224" i="21"/>
  <c r="F224" i="21"/>
  <c r="D225" i="21"/>
  <c r="E225" i="21"/>
  <c r="F225" i="21"/>
  <c r="D226" i="21"/>
  <c r="E226" i="21"/>
  <c r="F226" i="21"/>
  <c r="D227" i="21"/>
  <c r="E227" i="21"/>
  <c r="F227" i="21"/>
  <c r="D228" i="21"/>
  <c r="E228" i="21"/>
  <c r="F228" i="21"/>
  <c r="D229" i="21"/>
  <c r="E229" i="21"/>
  <c r="F229" i="21"/>
  <c r="D230" i="21"/>
  <c r="E230" i="21"/>
  <c r="F230" i="21"/>
  <c r="D231" i="21"/>
  <c r="E231" i="21"/>
  <c r="F231" i="21"/>
  <c r="D232" i="21"/>
  <c r="E232" i="21"/>
  <c r="F232" i="21"/>
  <c r="D233" i="21"/>
  <c r="E233" i="21"/>
  <c r="F233" i="21"/>
  <c r="D234" i="21"/>
  <c r="E234" i="21"/>
  <c r="F234" i="21"/>
  <c r="D235" i="21"/>
  <c r="E235" i="21"/>
  <c r="F235" i="21"/>
  <c r="D236" i="21"/>
  <c r="E236" i="21"/>
  <c r="F236" i="21"/>
  <c r="D237" i="21"/>
  <c r="E237" i="21"/>
  <c r="F237" i="21"/>
  <c r="D238" i="21"/>
  <c r="E238" i="21"/>
  <c r="F238" i="21"/>
  <c r="D239" i="21"/>
  <c r="E239" i="21"/>
  <c r="F239" i="21"/>
  <c r="D240" i="21"/>
  <c r="E240" i="21"/>
  <c r="F240" i="21"/>
  <c r="D241" i="21"/>
  <c r="E241" i="21"/>
  <c r="F241" i="21"/>
  <c r="D242" i="21"/>
  <c r="E242" i="21"/>
  <c r="F242" i="21"/>
  <c r="D243" i="21"/>
  <c r="E243" i="21"/>
  <c r="F243" i="21"/>
  <c r="D244" i="21"/>
  <c r="E244" i="21"/>
  <c r="F244" i="21"/>
  <c r="D245" i="21"/>
  <c r="E245" i="21"/>
  <c r="F245" i="21"/>
  <c r="D246" i="21"/>
  <c r="E246" i="21"/>
  <c r="F246" i="21"/>
  <c r="D247" i="21"/>
  <c r="E247" i="21"/>
  <c r="F247" i="21"/>
  <c r="D248" i="21"/>
  <c r="E248" i="21"/>
  <c r="F248" i="21"/>
  <c r="D249" i="21"/>
  <c r="E249" i="21"/>
  <c r="F249" i="21"/>
  <c r="D250" i="21"/>
  <c r="E250" i="21"/>
  <c r="F250" i="21"/>
  <c r="D251" i="21"/>
  <c r="E251" i="21"/>
  <c r="F251" i="21"/>
  <c r="D252" i="21"/>
  <c r="E252" i="21"/>
  <c r="F252" i="21"/>
  <c r="D253" i="21"/>
  <c r="E253" i="21"/>
  <c r="F253" i="21"/>
  <c r="E212" i="21"/>
  <c r="F212" i="21"/>
  <c r="D212" i="21"/>
  <c r="D166" i="21"/>
  <c r="E166" i="21"/>
  <c r="F166" i="21"/>
  <c r="D167" i="21"/>
  <c r="E167" i="21"/>
  <c r="F167" i="21"/>
  <c r="D168" i="21"/>
  <c r="E168" i="21"/>
  <c r="F168" i="21"/>
  <c r="D169" i="21"/>
  <c r="E169" i="21"/>
  <c r="F169" i="21"/>
  <c r="D170" i="21"/>
  <c r="E170" i="21"/>
  <c r="F170" i="21"/>
  <c r="D171" i="21"/>
  <c r="E171" i="21"/>
  <c r="F171" i="21"/>
  <c r="D172" i="21"/>
  <c r="E172" i="21"/>
  <c r="F172" i="21"/>
  <c r="D173" i="21"/>
  <c r="E173" i="21"/>
  <c r="F173" i="21"/>
  <c r="D174" i="21"/>
  <c r="E174" i="21"/>
  <c r="F174" i="21"/>
  <c r="D175" i="21"/>
  <c r="E175" i="21"/>
  <c r="F175" i="21"/>
  <c r="D176" i="21"/>
  <c r="E176" i="21"/>
  <c r="F176" i="21"/>
  <c r="D177" i="21"/>
  <c r="E177" i="21"/>
  <c r="F177" i="21"/>
  <c r="D178" i="21"/>
  <c r="E178" i="21"/>
  <c r="F178" i="21"/>
  <c r="D179" i="21"/>
  <c r="E179" i="21"/>
  <c r="F179" i="21"/>
  <c r="D180" i="21"/>
  <c r="E180" i="21"/>
  <c r="F180" i="21"/>
  <c r="D181" i="21"/>
  <c r="E181" i="21"/>
  <c r="F181" i="21"/>
  <c r="D182" i="21"/>
  <c r="E182" i="21"/>
  <c r="F182" i="21"/>
  <c r="D183" i="21"/>
  <c r="E183" i="21"/>
  <c r="F183" i="21"/>
  <c r="D184" i="21"/>
  <c r="E184" i="21"/>
  <c r="F184" i="21"/>
  <c r="D185" i="21"/>
  <c r="E185" i="21"/>
  <c r="F185" i="21"/>
  <c r="D186" i="21"/>
  <c r="E186" i="21"/>
  <c r="F186" i="21"/>
  <c r="D187" i="21"/>
  <c r="E187" i="21"/>
  <c r="F187" i="21"/>
  <c r="D188" i="21"/>
  <c r="E188" i="21"/>
  <c r="F188" i="21"/>
  <c r="D189" i="21"/>
  <c r="E189" i="21"/>
  <c r="F189" i="21"/>
  <c r="D190" i="21"/>
  <c r="E190" i="21"/>
  <c r="F190" i="21"/>
  <c r="D191" i="21"/>
  <c r="E191" i="21"/>
  <c r="F191" i="21"/>
  <c r="D192" i="21"/>
  <c r="E192" i="21"/>
  <c r="F192" i="21"/>
  <c r="D193" i="21"/>
  <c r="E193" i="21"/>
  <c r="F193" i="21"/>
  <c r="D194" i="21"/>
  <c r="E194" i="21"/>
  <c r="F194" i="21"/>
  <c r="D195" i="21"/>
  <c r="E195" i="21"/>
  <c r="F195" i="21"/>
  <c r="D196" i="21"/>
  <c r="E196" i="21"/>
  <c r="F196" i="21"/>
  <c r="D197" i="21"/>
  <c r="E197" i="21"/>
  <c r="F197" i="21"/>
  <c r="D198" i="21"/>
  <c r="E198" i="21"/>
  <c r="F198" i="21"/>
  <c r="D199" i="21"/>
  <c r="E199" i="21"/>
  <c r="F199" i="21"/>
  <c r="D200" i="21"/>
  <c r="E200" i="21"/>
  <c r="F200" i="21"/>
  <c r="D201" i="21"/>
  <c r="E201" i="21"/>
  <c r="F201" i="21"/>
  <c r="D202" i="21"/>
  <c r="E202" i="21"/>
  <c r="F202" i="21"/>
  <c r="D203" i="21"/>
  <c r="E203" i="21"/>
  <c r="F203" i="21"/>
  <c r="D204" i="21"/>
  <c r="E204" i="21"/>
  <c r="F204" i="21"/>
  <c r="D205" i="21"/>
  <c r="E205" i="21"/>
  <c r="F205" i="21"/>
  <c r="D206" i="21"/>
  <c r="E206" i="21"/>
  <c r="F206" i="21"/>
  <c r="E165" i="21"/>
  <c r="F165" i="21"/>
  <c r="D165" i="21"/>
  <c r="D119" i="21"/>
  <c r="E119" i="21"/>
  <c r="F119" i="21"/>
  <c r="D120" i="21"/>
  <c r="E120" i="21"/>
  <c r="F120" i="21"/>
  <c r="D121" i="21"/>
  <c r="E121" i="21"/>
  <c r="F121" i="21"/>
  <c r="D122" i="21"/>
  <c r="E122" i="21"/>
  <c r="F122" i="21"/>
  <c r="D123" i="21"/>
  <c r="E123" i="21"/>
  <c r="F123" i="21"/>
  <c r="D124" i="21"/>
  <c r="E124" i="21"/>
  <c r="F124" i="21"/>
  <c r="D125" i="21"/>
  <c r="E125" i="21"/>
  <c r="F125" i="21"/>
  <c r="D126" i="21"/>
  <c r="E126" i="21"/>
  <c r="F126" i="21"/>
  <c r="D127" i="21"/>
  <c r="E127" i="21"/>
  <c r="F127" i="21"/>
  <c r="D128" i="21"/>
  <c r="E128" i="21"/>
  <c r="F128" i="21"/>
  <c r="D129" i="21"/>
  <c r="E129" i="21"/>
  <c r="F129" i="21"/>
  <c r="D130" i="21"/>
  <c r="E130" i="21"/>
  <c r="F130" i="21"/>
  <c r="D131" i="21"/>
  <c r="E131" i="21"/>
  <c r="F131" i="21"/>
  <c r="D132" i="21"/>
  <c r="E132" i="21"/>
  <c r="F132" i="21"/>
  <c r="D133" i="21"/>
  <c r="E133" i="21"/>
  <c r="F133" i="21"/>
  <c r="D134" i="21"/>
  <c r="E134" i="21"/>
  <c r="F134" i="21"/>
  <c r="D135" i="21"/>
  <c r="E135" i="21"/>
  <c r="F135" i="21"/>
  <c r="D136" i="21"/>
  <c r="E136" i="21"/>
  <c r="F136" i="21"/>
  <c r="D137" i="21"/>
  <c r="E137" i="21"/>
  <c r="F137" i="21"/>
  <c r="D138" i="21"/>
  <c r="E138" i="21"/>
  <c r="F138" i="21"/>
  <c r="D139" i="21"/>
  <c r="E139" i="21"/>
  <c r="F139" i="21"/>
  <c r="D140" i="21"/>
  <c r="E140" i="21"/>
  <c r="F140" i="21"/>
  <c r="D141" i="21"/>
  <c r="E141" i="21"/>
  <c r="F141" i="21"/>
  <c r="D142" i="21"/>
  <c r="E142" i="21"/>
  <c r="F142" i="21"/>
  <c r="D143" i="21"/>
  <c r="E143" i="21"/>
  <c r="F143" i="21"/>
  <c r="D144" i="21"/>
  <c r="E144" i="21"/>
  <c r="F144" i="21"/>
  <c r="D145" i="21"/>
  <c r="E145" i="21"/>
  <c r="F145" i="21"/>
  <c r="D146" i="21"/>
  <c r="E146" i="21"/>
  <c r="F146" i="21"/>
  <c r="D147" i="21"/>
  <c r="E147" i="21"/>
  <c r="F147" i="21"/>
  <c r="D148" i="21"/>
  <c r="E148" i="21"/>
  <c r="F148" i="21"/>
  <c r="D149" i="21"/>
  <c r="E149" i="21"/>
  <c r="F149" i="21"/>
  <c r="D150" i="21"/>
  <c r="E150" i="21"/>
  <c r="F150" i="21"/>
  <c r="D151" i="21"/>
  <c r="E151" i="21"/>
  <c r="F151" i="21"/>
  <c r="D152" i="21"/>
  <c r="E152" i="21"/>
  <c r="F152" i="21"/>
  <c r="D153" i="21"/>
  <c r="E153" i="21"/>
  <c r="F153" i="21"/>
  <c r="D154" i="21"/>
  <c r="E154" i="21"/>
  <c r="F154" i="21"/>
  <c r="D155" i="21"/>
  <c r="E155" i="21"/>
  <c r="F155" i="21"/>
  <c r="D156" i="21"/>
  <c r="E156" i="21"/>
  <c r="F156" i="21"/>
  <c r="D157" i="21"/>
  <c r="E157" i="21"/>
  <c r="F157" i="21"/>
  <c r="D158" i="21"/>
  <c r="E158" i="21"/>
  <c r="F158" i="21"/>
  <c r="D159" i="21"/>
  <c r="E159" i="21"/>
  <c r="F159" i="21"/>
  <c r="E118" i="21"/>
  <c r="F118" i="21"/>
  <c r="D118" i="21"/>
  <c r="B125" i="20"/>
  <c r="B126" i="20"/>
  <c r="B127" i="20"/>
  <c r="B128" i="20"/>
  <c r="B129" i="20"/>
  <c r="B130" i="20"/>
  <c r="B131" i="20"/>
  <c r="B124" i="20"/>
  <c r="B123" i="20"/>
  <c r="M132" i="20"/>
  <c r="M131" i="20"/>
  <c r="M130" i="20"/>
  <c r="P129" i="20"/>
  <c r="P128" i="20"/>
  <c r="M128" i="20"/>
  <c r="P127" i="20"/>
  <c r="M127" i="20"/>
  <c r="P126" i="20"/>
  <c r="M126" i="20"/>
  <c r="J122" i="20"/>
  <c r="F119" i="20"/>
  <c r="C116" i="20"/>
  <c r="G154" i="20"/>
  <c r="B188" i="20"/>
  <c r="A15" i="21"/>
  <c r="I189" i="20"/>
  <c r="G14" i="21"/>
  <c r="D13" i="21"/>
  <c r="F14" i="21"/>
  <c r="D14" i="21"/>
  <c r="A13" i="21"/>
  <c r="B14" i="21"/>
  <c r="A10" i="21"/>
  <c r="A11" i="21"/>
  <c r="F112" i="21"/>
  <c r="E112" i="21"/>
  <c r="D112" i="21"/>
  <c r="F111" i="21"/>
  <c r="E111" i="21"/>
  <c r="D111" i="21"/>
  <c r="F110" i="21"/>
  <c r="E110" i="21"/>
  <c r="D110" i="21"/>
  <c r="F109" i="21"/>
  <c r="E109" i="21"/>
  <c r="D109" i="21"/>
  <c r="F108" i="21"/>
  <c r="E108" i="21"/>
  <c r="D108" i="21"/>
  <c r="F107" i="21"/>
  <c r="E107" i="21"/>
  <c r="D107" i="21"/>
  <c r="F106" i="21"/>
  <c r="E106" i="21"/>
  <c r="D106" i="21"/>
  <c r="F105" i="21"/>
  <c r="E105" i="21"/>
  <c r="D105" i="21"/>
  <c r="F104" i="21"/>
  <c r="E104" i="21"/>
  <c r="D104" i="21"/>
  <c r="F103" i="21"/>
  <c r="E103" i="21"/>
  <c r="D103" i="21"/>
  <c r="F102" i="21"/>
  <c r="E102" i="21"/>
  <c r="D102" i="21"/>
  <c r="F101" i="21"/>
  <c r="E101" i="21"/>
  <c r="D101" i="21"/>
  <c r="F100" i="21"/>
  <c r="E100" i="21"/>
  <c r="D100" i="21"/>
  <c r="F99" i="21"/>
  <c r="E99" i="21"/>
  <c r="D99" i="21"/>
  <c r="F98" i="21"/>
  <c r="E98" i="21"/>
  <c r="D98" i="21"/>
  <c r="F97" i="21"/>
  <c r="E97" i="21"/>
  <c r="D97" i="21"/>
  <c r="F96" i="21"/>
  <c r="E96" i="21"/>
  <c r="D96" i="21"/>
  <c r="F95" i="21"/>
  <c r="E95" i="21"/>
  <c r="D95" i="21"/>
  <c r="F94" i="21"/>
  <c r="E94" i="21"/>
  <c r="D94" i="21"/>
  <c r="F93" i="21"/>
  <c r="E93" i="21"/>
  <c r="D93" i="21"/>
  <c r="F92" i="21"/>
  <c r="E92" i="21"/>
  <c r="D92" i="21"/>
  <c r="F91" i="21"/>
  <c r="E91" i="21"/>
  <c r="D91" i="21"/>
  <c r="F90" i="21"/>
  <c r="E90" i="21"/>
  <c r="D90" i="21"/>
  <c r="F89" i="21"/>
  <c r="E89" i="21"/>
  <c r="D89" i="21"/>
  <c r="F88" i="21"/>
  <c r="E88" i="21"/>
  <c r="D88" i="21"/>
  <c r="F87" i="21"/>
  <c r="E87" i="21"/>
  <c r="D87" i="21"/>
  <c r="F86" i="21"/>
  <c r="E86" i="21"/>
  <c r="D86" i="21"/>
  <c r="F85" i="21"/>
  <c r="E85" i="21"/>
  <c r="D85" i="21"/>
  <c r="F84" i="21"/>
  <c r="E84" i="21"/>
  <c r="D84" i="21"/>
  <c r="F83" i="21"/>
  <c r="E83" i="21"/>
  <c r="D83" i="21"/>
  <c r="D72" i="21"/>
  <c r="E72" i="21"/>
  <c r="F72" i="21"/>
  <c r="D73" i="21"/>
  <c r="E73" i="21"/>
  <c r="F73" i="21"/>
  <c r="D74" i="21"/>
  <c r="E74" i="21"/>
  <c r="F74" i="21"/>
  <c r="D75" i="21"/>
  <c r="E75" i="21"/>
  <c r="F75" i="21"/>
  <c r="D76" i="21"/>
  <c r="E76" i="21"/>
  <c r="F76" i="21"/>
  <c r="D78" i="21"/>
  <c r="E78" i="21"/>
  <c r="F78" i="21"/>
  <c r="D79" i="21"/>
  <c r="E79" i="21"/>
  <c r="F79" i="21"/>
  <c r="D80" i="21"/>
  <c r="E80" i="21"/>
  <c r="F80" i="21"/>
  <c r="D81" i="21"/>
  <c r="E81" i="21"/>
  <c r="F81" i="21"/>
  <c r="D82" i="21"/>
  <c r="E82" i="21"/>
  <c r="F82" i="21"/>
  <c r="E71" i="21"/>
  <c r="F71" i="21"/>
  <c r="D71" i="21"/>
  <c r="C18" i="21"/>
  <c r="C17" i="21"/>
  <c r="C14" i="21"/>
  <c r="E14" i="21"/>
  <c r="A14" i="21"/>
  <c r="E13" i="21"/>
  <c r="E47" i="21"/>
  <c r="E55" i="21"/>
  <c r="E63" i="21"/>
  <c r="A67" i="21"/>
  <c r="A66" i="21"/>
  <c r="A65" i="21"/>
  <c r="A64" i="21"/>
  <c r="A63" i="21"/>
  <c r="A62" i="21"/>
  <c r="A60" i="21"/>
  <c r="A59" i="21"/>
  <c r="A58" i="21"/>
  <c r="A57" i="21"/>
  <c r="A56" i="21"/>
  <c r="A55" i="21"/>
  <c r="A54" i="21"/>
  <c r="A43" i="20"/>
  <c r="A42" i="20"/>
  <c r="F55" i="21"/>
  <c r="F47" i="21"/>
  <c r="E40" i="21"/>
  <c r="E39" i="21"/>
  <c r="E38" i="21"/>
  <c r="A33" i="20"/>
  <c r="A46" i="21"/>
  <c r="A42" i="21"/>
  <c r="H239" i="20"/>
  <c r="H235" i="20"/>
  <c r="M233" i="20"/>
  <c r="O233" i="20"/>
  <c r="N233" i="20"/>
  <c r="B232" i="20"/>
  <c r="B231" i="20"/>
  <c r="B224" i="20"/>
  <c r="C190" i="20"/>
  <c r="F190" i="20"/>
  <c r="B186" i="20"/>
  <c r="M234" i="20"/>
  <c r="C158" i="20"/>
  <c r="F158" i="20"/>
  <c r="C157" i="20"/>
  <c r="F157" i="20"/>
  <c r="C156" i="20"/>
  <c r="F156" i="20"/>
  <c r="G153" i="20"/>
  <c r="C151" i="20"/>
  <c r="C180" i="20"/>
  <c r="C150" i="20"/>
  <c r="B162" i="20"/>
  <c r="B138" i="20"/>
  <c r="B139" i="20"/>
  <c r="L107" i="20"/>
  <c r="O106" i="20"/>
  <c r="Q102" i="20"/>
  <c r="L106" i="20"/>
  <c r="M104" i="20"/>
  <c r="L104" i="20"/>
  <c r="O96" i="20"/>
  <c r="B90" i="20"/>
  <c r="Q87" i="20"/>
  <c r="N87" i="20"/>
  <c r="A48" i="20"/>
  <c r="A47" i="20"/>
  <c r="A46" i="20"/>
  <c r="A45" i="20"/>
  <c r="A44" i="20"/>
  <c r="B226" i="20"/>
  <c r="A40" i="20"/>
  <c r="A39" i="20"/>
  <c r="A38" i="20"/>
  <c r="A37" i="20"/>
  <c r="A36" i="20"/>
  <c r="A35" i="20"/>
  <c r="A34" i="20"/>
  <c r="G30" i="20"/>
  <c r="G12" i="20"/>
  <c r="AI49" i="17"/>
  <c r="Y49" i="17"/>
  <c r="AA49" i="17"/>
  <c r="AD49" i="17"/>
  <c r="I49" i="17"/>
  <c r="H347" i="21"/>
  <c r="Z49" i="17"/>
  <c r="AC49" i="17"/>
  <c r="H49" i="17"/>
  <c r="G347" i="21"/>
  <c r="V49" i="17"/>
  <c r="AI48" i="17"/>
  <c r="Y48" i="17"/>
  <c r="AA48" i="17"/>
  <c r="AD48" i="17"/>
  <c r="I48" i="17"/>
  <c r="H346" i="21"/>
  <c r="Z48" i="17"/>
  <c r="AC48" i="17"/>
  <c r="H48" i="17"/>
  <c r="G346" i="21"/>
  <c r="V48" i="17"/>
  <c r="AI47" i="17"/>
  <c r="Y47" i="17"/>
  <c r="AA47" i="17"/>
  <c r="AD47" i="17"/>
  <c r="I47" i="17"/>
  <c r="H345" i="21"/>
  <c r="Z47" i="17"/>
  <c r="AC47" i="17"/>
  <c r="H47" i="17"/>
  <c r="G345" i="21"/>
  <c r="V47" i="17"/>
  <c r="AI46" i="17"/>
  <c r="Y46" i="17"/>
  <c r="AA46" i="17"/>
  <c r="AD46" i="17"/>
  <c r="I46" i="17"/>
  <c r="H344" i="21"/>
  <c r="Z46" i="17"/>
  <c r="AC46" i="17"/>
  <c r="H46" i="17"/>
  <c r="G344" i="21"/>
  <c r="V46" i="17"/>
  <c r="AI45" i="17"/>
  <c r="AI44" i="17"/>
  <c r="AI43" i="17"/>
  <c r="AD43" i="17"/>
  <c r="AC43" i="17"/>
  <c r="W47" i="17"/>
  <c r="AB49" i="17"/>
  <c r="W44" i="17"/>
  <c r="AA45" i="17"/>
  <c r="W43" i="17"/>
  <c r="Y45" i="17"/>
  <c r="AD45" i="17"/>
  <c r="I45" i="17"/>
  <c r="H343" i="21"/>
  <c r="V45" i="17"/>
  <c r="C191" i="20"/>
  <c r="G191" i="20"/>
  <c r="G124" i="20"/>
  <c r="I128" i="20"/>
  <c r="B161" i="20"/>
  <c r="B163" i="20"/>
  <c r="C174" i="20"/>
  <c r="T87" i="20"/>
  <c r="G141" i="20"/>
  <c r="B209" i="20"/>
  <c r="B218" i="20"/>
  <c r="B225" i="20"/>
  <c r="L105" i="20"/>
  <c r="M105" i="20"/>
  <c r="M103" i="20"/>
  <c r="C173" i="20"/>
  <c r="M109" i="20"/>
  <c r="Q109" i="20"/>
  <c r="M134" i="20"/>
  <c r="B141" i="20"/>
  <c r="B204" i="20"/>
  <c r="B167" i="20"/>
  <c r="B169" i="20"/>
  <c r="C179" i="20"/>
  <c r="B189" i="20"/>
  <c r="L108" i="20"/>
  <c r="M133" i="20"/>
  <c r="B140" i="20"/>
  <c r="B199" i="20"/>
  <c r="B168" i="20"/>
  <c r="B219" i="20"/>
  <c r="V43" i="17"/>
  <c r="I43" i="17"/>
  <c r="H341" i="21"/>
  <c r="H43" i="17"/>
  <c r="G341" i="21"/>
  <c r="AI42" i="17"/>
  <c r="AD42" i="17"/>
  <c r="I42" i="17"/>
  <c r="H340" i="21"/>
  <c r="AC42" i="17"/>
  <c r="H42" i="17"/>
  <c r="G340" i="21"/>
  <c r="V42" i="17"/>
  <c r="AI41" i="17"/>
  <c r="Y41" i="17"/>
  <c r="AA41" i="17"/>
  <c r="AD41" i="17"/>
  <c r="I41" i="17"/>
  <c r="H339" i="21"/>
  <c r="Z41" i="17"/>
  <c r="AC41" i="17"/>
  <c r="H41" i="17"/>
  <c r="G339" i="21"/>
  <c r="V41" i="17"/>
  <c r="AI40" i="17"/>
  <c r="Y40" i="17"/>
  <c r="AA40" i="17"/>
  <c r="AD40" i="17"/>
  <c r="I40" i="17"/>
  <c r="H338" i="21"/>
  <c r="Z40" i="17"/>
  <c r="AC40" i="17"/>
  <c r="H40" i="17"/>
  <c r="G338" i="21"/>
  <c r="V40" i="17"/>
  <c r="AI39" i="17"/>
  <c r="Y39" i="17"/>
  <c r="AD39" i="17"/>
  <c r="I39" i="17"/>
  <c r="H337" i="21"/>
  <c r="AC39" i="17"/>
  <c r="H39" i="17"/>
  <c r="G337" i="21"/>
  <c r="V39" i="17"/>
  <c r="AI38" i="17"/>
  <c r="Y38" i="17"/>
  <c r="AA38" i="17"/>
  <c r="AD38" i="17"/>
  <c r="I38" i="17"/>
  <c r="H336" i="21"/>
  <c r="Z38" i="17"/>
  <c r="AC38" i="17"/>
  <c r="H38" i="17"/>
  <c r="G336" i="21"/>
  <c r="V38" i="17"/>
  <c r="W49" i="17"/>
  <c r="Z43" i="17"/>
  <c r="AA39" i="17"/>
  <c r="AB47" i="17"/>
  <c r="X41" i="17"/>
  <c r="X44" i="17"/>
  <c r="AB48" i="17"/>
  <c r="AB44" i="17"/>
  <c r="Z44" i="17"/>
  <c r="AB40" i="17"/>
  <c r="X46" i="17"/>
  <c r="AA43" i="17"/>
  <c r="X39" i="17"/>
  <c r="AB43" i="17"/>
  <c r="W45" i="17"/>
  <c r="Y44" i="17"/>
  <c r="W46" i="17"/>
  <c r="AB45" i="17"/>
  <c r="X49" i="17"/>
  <c r="AB46" i="17"/>
  <c r="X47" i="17"/>
  <c r="X45" i="17"/>
  <c r="W48" i="17"/>
  <c r="Y42" i="17"/>
  <c r="X43" i="17"/>
  <c r="Z45" i="17"/>
  <c r="Y43" i="17"/>
  <c r="AA44" i="17"/>
  <c r="X48" i="17"/>
  <c r="J45" i="17"/>
  <c r="AC45" i="17"/>
  <c r="H45" i="17"/>
  <c r="G343" i="21"/>
  <c r="AD44" i="17"/>
  <c r="I44" i="17"/>
  <c r="H342" i="21"/>
  <c r="V44" i="17"/>
  <c r="AC44" i="17"/>
  <c r="H44" i="17"/>
  <c r="J43" i="17"/>
  <c r="J47" i="17"/>
  <c r="C192" i="20"/>
  <c r="C194" i="20"/>
  <c r="C195" i="20"/>
  <c r="C337" i="21"/>
  <c r="C339" i="21"/>
  <c r="C342" i="21"/>
  <c r="C341" i="21"/>
  <c r="C344" i="21"/>
  <c r="C345" i="21"/>
  <c r="C346" i="21"/>
  <c r="C343" i="21"/>
  <c r="C347" i="21"/>
  <c r="J46" i="17"/>
  <c r="J49" i="17"/>
  <c r="M129" i="20"/>
  <c r="I129" i="20"/>
  <c r="J128" i="20"/>
  <c r="H128" i="20"/>
  <c r="J44" i="17"/>
  <c r="J48" i="17"/>
  <c r="U87" i="20"/>
  <c r="C13" i="21"/>
  <c r="G155" i="20"/>
  <c r="C175" i="20"/>
  <c r="C176" i="20"/>
  <c r="B203" i="20"/>
  <c r="B205" i="20"/>
  <c r="D224" i="20"/>
  <c r="B170" i="20"/>
  <c r="B198" i="20"/>
  <c r="B200" i="20"/>
  <c r="K38" i="17"/>
  <c r="J42" i="17"/>
  <c r="AI37" i="17"/>
  <c r="AI36" i="17"/>
  <c r="AD36" i="17"/>
  <c r="I36" i="17"/>
  <c r="H334" i="21"/>
  <c r="AC36" i="17"/>
  <c r="H36" i="17"/>
  <c r="G334" i="21"/>
  <c r="V36" i="17"/>
  <c r="AI35" i="17"/>
  <c r="AA35" i="17"/>
  <c r="AD35" i="17"/>
  <c r="I35" i="17"/>
  <c r="H333" i="21"/>
  <c r="Z35" i="17"/>
  <c r="AC35" i="17"/>
  <c r="H35" i="17"/>
  <c r="G333" i="21"/>
  <c r="Y35" i="17"/>
  <c r="V35" i="17"/>
  <c r="AI34" i="17"/>
  <c r="AA34" i="17"/>
  <c r="AD34" i="17"/>
  <c r="I34" i="17"/>
  <c r="H332" i="21"/>
  <c r="Z34" i="17"/>
  <c r="AC34" i="17"/>
  <c r="H34" i="17"/>
  <c r="G332" i="21"/>
  <c r="Y34" i="17"/>
  <c r="V34" i="17"/>
  <c r="AI33" i="17"/>
  <c r="AA33" i="17"/>
  <c r="AD33" i="17"/>
  <c r="I33" i="17"/>
  <c r="H331" i="21"/>
  <c r="Z33" i="17"/>
  <c r="AC33" i="17"/>
  <c r="H33" i="17"/>
  <c r="G331" i="21"/>
  <c r="Y33" i="17"/>
  <c r="V33" i="17"/>
  <c r="AI32" i="17"/>
  <c r="AD32" i="17"/>
  <c r="I32" i="17"/>
  <c r="H330" i="21"/>
  <c r="AC32" i="17"/>
  <c r="H32" i="17"/>
  <c r="G330" i="21"/>
  <c r="V32" i="17"/>
  <c r="AB38" i="17"/>
  <c r="X42" i="17"/>
  <c r="W41" i="17"/>
  <c r="W33" i="17"/>
  <c r="AB41" i="17"/>
  <c r="X38" i="17"/>
  <c r="W40" i="17"/>
  <c r="W39" i="17"/>
  <c r="W42" i="17"/>
  <c r="Z39" i="17"/>
  <c r="W36" i="17"/>
  <c r="W37" i="17"/>
  <c r="AA32" i="17"/>
  <c r="W38" i="17"/>
  <c r="AB42" i="17"/>
  <c r="AB39" i="17"/>
  <c r="AA42" i="17"/>
  <c r="Z42" i="17"/>
  <c r="X40" i="17"/>
  <c r="J38" i="17"/>
  <c r="AI8" i="17"/>
  <c r="Y8" i="17"/>
  <c r="Z8" i="17"/>
  <c r="AC8" i="17"/>
  <c r="H8" i="17"/>
  <c r="AA8" i="17"/>
  <c r="AD8" i="17"/>
  <c r="I8" i="17"/>
  <c r="K8" i="17"/>
  <c r="U8" i="17"/>
  <c r="AI25" i="17"/>
  <c r="Y25" i="17"/>
  <c r="Z25" i="17"/>
  <c r="AC25" i="17"/>
  <c r="H25" i="17"/>
  <c r="AA25" i="17"/>
  <c r="AD25" i="17"/>
  <c r="I25" i="17"/>
  <c r="K20" i="17"/>
  <c r="U10" i="17"/>
  <c r="AI27" i="17"/>
  <c r="Y27" i="17"/>
  <c r="Z27" i="17"/>
  <c r="AC27" i="17"/>
  <c r="H27" i="17"/>
  <c r="AA27" i="17"/>
  <c r="AD27" i="17"/>
  <c r="I27" i="17"/>
  <c r="AI31" i="17"/>
  <c r="Y31" i="17"/>
  <c r="Z31" i="17"/>
  <c r="AC31" i="17"/>
  <c r="H31" i="17"/>
  <c r="AA31" i="17"/>
  <c r="AD31" i="17"/>
  <c r="I31" i="17"/>
  <c r="K26" i="17"/>
  <c r="U11" i="17"/>
  <c r="U13" i="17"/>
  <c r="K44" i="17"/>
  <c r="U14" i="17"/>
  <c r="Z37" i="17"/>
  <c r="Y37" i="17"/>
  <c r="AC37" i="17"/>
  <c r="H37" i="17"/>
  <c r="AA37" i="17"/>
  <c r="AD37" i="17"/>
  <c r="I37" i="17"/>
  <c r="K32" i="17"/>
  <c r="U12" i="17"/>
  <c r="U15" i="17"/>
  <c r="M38" i="17"/>
  <c r="N38" i="17"/>
  <c r="G342" i="21"/>
  <c r="E194" i="20"/>
  <c r="C338" i="21"/>
  <c r="C340" i="21"/>
  <c r="C336" i="21"/>
  <c r="J40" i="17"/>
  <c r="J39" i="17"/>
  <c r="J129" i="20"/>
  <c r="H129" i="20"/>
  <c r="J41" i="17"/>
  <c r="C181" i="20"/>
  <c r="C182" i="20"/>
  <c r="B208" i="20"/>
  <c r="B210" i="20"/>
  <c r="D231" i="20"/>
  <c r="F231" i="20"/>
  <c r="T88" i="20"/>
  <c r="F98" i="20"/>
  <c r="H59" i="20"/>
  <c r="H60" i="20"/>
  <c r="C15" i="21"/>
  <c r="K58" i="20"/>
  <c r="F224" i="20"/>
  <c r="D225" i="20"/>
  <c r="F225" i="20"/>
  <c r="D218" i="20"/>
  <c r="D232" i="20"/>
  <c r="F232" i="20"/>
  <c r="D226" i="20"/>
  <c r="F226" i="20"/>
  <c r="D219" i="20"/>
  <c r="F219" i="20"/>
  <c r="B213" i="20"/>
  <c r="C214" i="20"/>
  <c r="B237" i="20"/>
  <c r="O38" i="17"/>
  <c r="O41" i="17"/>
  <c r="J35" i="17"/>
  <c r="H329" i="21"/>
  <c r="G329" i="21"/>
  <c r="V31" i="17"/>
  <c r="AI30" i="17"/>
  <c r="AD30" i="17"/>
  <c r="I30" i="17"/>
  <c r="H328" i="21"/>
  <c r="AC30" i="17"/>
  <c r="H30" i="17"/>
  <c r="G328" i="21"/>
  <c r="V30" i="17"/>
  <c r="AI29" i="17"/>
  <c r="AD29" i="17"/>
  <c r="I29" i="17"/>
  <c r="H327" i="21"/>
  <c r="AC29" i="17"/>
  <c r="H29" i="17"/>
  <c r="G327" i="21"/>
  <c r="V29" i="17"/>
  <c r="AI28" i="17"/>
  <c r="AD28" i="17"/>
  <c r="I28" i="17"/>
  <c r="H326" i="21"/>
  <c r="AC28" i="17"/>
  <c r="H28" i="17"/>
  <c r="G326" i="21"/>
  <c r="V28" i="17"/>
  <c r="H325" i="21"/>
  <c r="G325" i="21"/>
  <c r="V27" i="17"/>
  <c r="AI26" i="17"/>
  <c r="AD26" i="17"/>
  <c r="I26" i="17"/>
  <c r="H324" i="21"/>
  <c r="AC26" i="17"/>
  <c r="H26" i="17"/>
  <c r="G324" i="21"/>
  <c r="V26" i="17"/>
  <c r="Y29" i="17"/>
  <c r="AB33" i="17"/>
  <c r="W35" i="17"/>
  <c r="AB34" i="17"/>
  <c r="X37" i="17"/>
  <c r="X34" i="17"/>
  <c r="X33" i="17"/>
  <c r="X27" i="17"/>
  <c r="AA36" i="17"/>
  <c r="AB32" i="17"/>
  <c r="AB37" i="17"/>
  <c r="AB36" i="17"/>
  <c r="X32" i="17"/>
  <c r="X26" i="17"/>
  <c r="X36" i="17"/>
  <c r="W30" i="17"/>
  <c r="Y36" i="17"/>
  <c r="Y30" i="17"/>
  <c r="Z28" i="17"/>
  <c r="Y32" i="17"/>
  <c r="W34" i="17"/>
  <c r="Z32" i="17"/>
  <c r="Z36" i="17"/>
  <c r="AB35" i="17"/>
  <c r="X35" i="17"/>
  <c r="W32" i="17"/>
  <c r="V37" i="17"/>
  <c r="H335" i="21"/>
  <c r="J33" i="17"/>
  <c r="C334" i="21"/>
  <c r="C325" i="21"/>
  <c r="C332" i="21"/>
  <c r="C330" i="21"/>
  <c r="C331" i="21"/>
  <c r="C324" i="21"/>
  <c r="C333" i="21"/>
  <c r="C335" i="21"/>
  <c r="J34" i="17"/>
  <c r="J32" i="17"/>
  <c r="J36" i="17"/>
  <c r="J130" i="20"/>
  <c r="G122" i="20"/>
  <c r="P130" i="20"/>
  <c r="B116" i="20"/>
  <c r="B117" i="20"/>
  <c r="J37" i="17"/>
  <c r="D227" i="20"/>
  <c r="D233" i="20"/>
  <c r="D220" i="20"/>
  <c r="F218" i="20"/>
  <c r="F220" i="20"/>
  <c r="F227" i="20"/>
  <c r="F233" i="20"/>
  <c r="J29" i="17"/>
  <c r="J30" i="17"/>
  <c r="H323" i="21"/>
  <c r="G323" i="21"/>
  <c r="V25" i="17"/>
  <c r="AI24" i="17"/>
  <c r="AD24" i="17"/>
  <c r="I24" i="17"/>
  <c r="H322" i="21"/>
  <c r="AC24" i="17"/>
  <c r="H24" i="17"/>
  <c r="G322" i="21"/>
  <c r="V24" i="17"/>
  <c r="AI23" i="17"/>
  <c r="AD23" i="17"/>
  <c r="I23" i="17"/>
  <c r="H321" i="21"/>
  <c r="AC23" i="17"/>
  <c r="H23" i="17"/>
  <c r="G321" i="21"/>
  <c r="V23" i="17"/>
  <c r="AI22" i="17"/>
  <c r="AD22" i="17"/>
  <c r="I22" i="17"/>
  <c r="H320" i="21"/>
  <c r="AC22" i="17"/>
  <c r="H22" i="17"/>
  <c r="G320" i="21"/>
  <c r="V22" i="17"/>
  <c r="AI21" i="17"/>
  <c r="AD21" i="17"/>
  <c r="I21" i="17"/>
  <c r="H319" i="21"/>
  <c r="AC21" i="17"/>
  <c r="H21" i="17"/>
  <c r="G319" i="21"/>
  <c r="V21" i="17"/>
  <c r="AI20" i="17"/>
  <c r="AB29" i="17"/>
  <c r="X25" i="17"/>
  <c r="Z22" i="17"/>
  <c r="AA26" i="17"/>
  <c r="W31" i="17"/>
  <c r="Z29" i="17"/>
  <c r="Z26" i="17"/>
  <c r="W28" i="17"/>
  <c r="AB30" i="17"/>
  <c r="AB31" i="17"/>
  <c r="W27" i="17"/>
  <c r="AA28" i="17"/>
  <c r="X31" i="17"/>
  <c r="AA29" i="17"/>
  <c r="X28" i="17"/>
  <c r="Z23" i="17"/>
  <c r="AB28" i="17"/>
  <c r="X29" i="17"/>
  <c r="Z30" i="17"/>
  <c r="Z20" i="17"/>
  <c r="AB27" i="17"/>
  <c r="X24" i="17"/>
  <c r="X22" i="17"/>
  <c r="Y28" i="17"/>
  <c r="AA30" i="17"/>
  <c r="AB26" i="17"/>
  <c r="X30" i="17"/>
  <c r="Y26" i="17"/>
  <c r="Y22" i="17"/>
  <c r="W29" i="17"/>
  <c r="W21" i="17"/>
  <c r="W26" i="17"/>
  <c r="Y24" i="17"/>
  <c r="G335" i="21"/>
  <c r="J28" i="17"/>
  <c r="C327" i="21"/>
  <c r="O29" i="17"/>
  <c r="M26" i="17"/>
  <c r="C323" i="21"/>
  <c r="C322" i="21"/>
  <c r="C329" i="21"/>
  <c r="C320" i="21"/>
  <c r="C328" i="21"/>
  <c r="C326" i="21"/>
  <c r="J31" i="17"/>
  <c r="O26" i="17"/>
  <c r="N26" i="17"/>
  <c r="M125" i="20"/>
  <c r="F129" i="20"/>
  <c r="G129" i="20"/>
  <c r="D73" i="20"/>
  <c r="F130" i="20"/>
  <c r="F74" i="20"/>
  <c r="E26" i="21"/>
  <c r="H52" i="14"/>
  <c r="J26" i="17"/>
  <c r="J27" i="17"/>
  <c r="G218" i="20"/>
  <c r="G219" i="20"/>
  <c r="I219" i="20"/>
  <c r="D237" i="20"/>
  <c r="H237" i="20"/>
  <c r="G225" i="20"/>
  <c r="G226" i="20"/>
  <c r="G224" i="20"/>
  <c r="G232" i="20"/>
  <c r="I232" i="20"/>
  <c r="C237" i="20"/>
  <c r="G231" i="20"/>
  <c r="J22" i="17"/>
  <c r="J24" i="17"/>
  <c r="AI19" i="17"/>
  <c r="AI18" i="17"/>
  <c r="AD18" i="17"/>
  <c r="I18" i="17"/>
  <c r="H316" i="21"/>
  <c r="AC18" i="17"/>
  <c r="H18" i="17"/>
  <c r="G316" i="21"/>
  <c r="V18" i="17"/>
  <c r="AI17" i="17"/>
  <c r="AI16" i="17"/>
  <c r="AD16" i="17"/>
  <c r="I16" i="17"/>
  <c r="H314" i="21"/>
  <c r="AC16" i="17"/>
  <c r="H16" i="17"/>
  <c r="G314" i="21"/>
  <c r="V16" i="17"/>
  <c r="AI15" i="17"/>
  <c r="AD15" i="17"/>
  <c r="I15" i="17"/>
  <c r="H313" i="21"/>
  <c r="AC15" i="17"/>
  <c r="H15" i="17"/>
  <c r="G313" i="21"/>
  <c r="V15" i="17"/>
  <c r="AI14" i="17"/>
  <c r="AB21" i="17"/>
  <c r="AA24" i="17"/>
  <c r="AA21" i="17"/>
  <c r="AB23" i="17"/>
  <c r="W23" i="17"/>
  <c r="Y20" i="17"/>
  <c r="Y21" i="17"/>
  <c r="AB20" i="17"/>
  <c r="AA22" i="17"/>
  <c r="AA23" i="17"/>
  <c r="X23" i="17"/>
  <c r="AA17" i="17"/>
  <c r="Y23" i="17"/>
  <c r="W22" i="17"/>
  <c r="AB22" i="17"/>
  <c r="W25" i="17"/>
  <c r="AB18" i="17"/>
  <c r="X20" i="17"/>
  <c r="AB24" i="17"/>
  <c r="AA15" i="17"/>
  <c r="W20" i="17"/>
  <c r="Z24" i="17"/>
  <c r="W24" i="17"/>
  <c r="X21" i="17"/>
  <c r="Z21" i="17"/>
  <c r="W14" i="17"/>
  <c r="AB25" i="17"/>
  <c r="AA20" i="17"/>
  <c r="AB16" i="17"/>
  <c r="W19" i="17"/>
  <c r="AD20" i="17"/>
  <c r="I20" i="17"/>
  <c r="H318" i="21"/>
  <c r="AC20" i="17"/>
  <c r="H20" i="17"/>
  <c r="V20" i="17"/>
  <c r="C319" i="21"/>
  <c r="C318" i="21"/>
  <c r="C321" i="21"/>
  <c r="J25" i="17"/>
  <c r="J20" i="17"/>
  <c r="F128" i="20"/>
  <c r="H74" i="20"/>
  <c r="G26" i="21"/>
  <c r="H52" i="16"/>
  <c r="D74" i="20"/>
  <c r="C26" i="21"/>
  <c r="H52" i="12"/>
  <c r="G130" i="20"/>
  <c r="F73" i="20"/>
  <c r="E25" i="21"/>
  <c r="H52" i="15"/>
  <c r="J21" i="17"/>
  <c r="J23" i="17"/>
  <c r="C25" i="21"/>
  <c r="H52" i="13"/>
  <c r="G233" i="20"/>
  <c r="I231" i="20"/>
  <c r="C239" i="20"/>
  <c r="G227" i="20"/>
  <c r="I224" i="20"/>
  <c r="E239" i="20"/>
  <c r="G220" i="20"/>
  <c r="I218" i="20"/>
  <c r="D238" i="20"/>
  <c r="H238" i="20"/>
  <c r="I226" i="20"/>
  <c r="E237" i="20"/>
  <c r="I237" i="20"/>
  <c r="N237" i="20"/>
  <c r="O237" i="20"/>
  <c r="I225" i="20"/>
  <c r="E238" i="20"/>
  <c r="I238" i="20"/>
  <c r="AI13" i="17"/>
  <c r="AO7" i="17"/>
  <c r="AD13" i="17"/>
  <c r="I13" i="17"/>
  <c r="H311" i="21"/>
  <c r="AC13" i="17"/>
  <c r="H13" i="17"/>
  <c r="G311" i="21"/>
  <c r="V13" i="17"/>
  <c r="AI12" i="17"/>
  <c r="AN7" i="17"/>
  <c r="AD12" i="17"/>
  <c r="I12" i="17"/>
  <c r="H310" i="21"/>
  <c r="AC12" i="17"/>
  <c r="H12" i="17"/>
  <c r="G310" i="21"/>
  <c r="V12" i="17"/>
  <c r="AI11" i="17"/>
  <c r="AM7" i="17"/>
  <c r="AI10" i="17"/>
  <c r="AL7" i="17"/>
  <c r="AI9" i="17"/>
  <c r="AK7" i="17"/>
  <c r="AJ7" i="17"/>
  <c r="BY7" i="17"/>
  <c r="BX7" i="17"/>
  <c r="BW7" i="17"/>
  <c r="BV7" i="17"/>
  <c r="BU7" i="17"/>
  <c r="BT7" i="17"/>
  <c r="BS7" i="17"/>
  <c r="BR7" i="17"/>
  <c r="BQ7" i="17"/>
  <c r="BP7" i="17"/>
  <c r="BO7" i="17"/>
  <c r="BN7" i="17"/>
  <c r="BM7" i="17"/>
  <c r="BL7" i="17"/>
  <c r="BK7" i="17"/>
  <c r="BJ7" i="17"/>
  <c r="BI7" i="17"/>
  <c r="BH7" i="17"/>
  <c r="BG7" i="17"/>
  <c r="BF7" i="17"/>
  <c r="BE7" i="17"/>
  <c r="BD7" i="17"/>
  <c r="BC7" i="17"/>
  <c r="BB7" i="17"/>
  <c r="BA7" i="17"/>
  <c r="AZ7" i="17"/>
  <c r="AY7" i="17"/>
  <c r="AX7" i="17"/>
  <c r="AW7" i="17"/>
  <c r="AV7" i="17"/>
  <c r="AU7" i="17"/>
  <c r="AT7" i="17"/>
  <c r="AS7" i="17"/>
  <c r="AR7" i="17"/>
  <c r="AQ7" i="17"/>
  <c r="AP7" i="17"/>
  <c r="AI49" i="16"/>
  <c r="AD49" i="16"/>
  <c r="AC49" i="16"/>
  <c r="AA18" i="17"/>
  <c r="Z18" i="17"/>
  <c r="G318" i="21"/>
  <c r="AD17" i="17"/>
  <c r="I17" i="17"/>
  <c r="H315" i="21"/>
  <c r="AC17" i="17"/>
  <c r="H17" i="17"/>
  <c r="V17" i="17"/>
  <c r="G128" i="20"/>
  <c r="H73" i="20"/>
  <c r="G25" i="21"/>
  <c r="H52" i="17"/>
  <c r="H3" i="17"/>
  <c r="I239" i="20"/>
  <c r="N239" i="20"/>
  <c r="O239" i="20"/>
  <c r="H77" i="20"/>
  <c r="G29" i="21"/>
  <c r="I52" i="17"/>
  <c r="D77" i="20"/>
  <c r="C29" i="21"/>
  <c r="I52" i="13"/>
  <c r="D78" i="20"/>
  <c r="C30" i="21"/>
  <c r="I52" i="12"/>
  <c r="N238" i="20"/>
  <c r="O238" i="20"/>
  <c r="V49" i="16"/>
  <c r="I49" i="16"/>
  <c r="H300" i="21"/>
  <c r="H49" i="16"/>
  <c r="G300" i="21"/>
  <c r="AI48" i="16"/>
  <c r="Y48" i="16"/>
  <c r="AA48" i="16"/>
  <c r="AD48" i="16"/>
  <c r="Z48" i="16"/>
  <c r="AC48" i="16"/>
  <c r="G315" i="21"/>
  <c r="H78" i="20"/>
  <c r="G30" i="21"/>
  <c r="I52" i="16"/>
  <c r="I3" i="17"/>
  <c r="F77" i="20"/>
  <c r="E29" i="21"/>
  <c r="I52" i="15"/>
  <c r="F78" i="20"/>
  <c r="E30" i="21"/>
  <c r="I52" i="14"/>
  <c r="V48" i="16"/>
  <c r="I48" i="16"/>
  <c r="H299" i="21"/>
  <c r="H48" i="16"/>
  <c r="G299" i="21"/>
  <c r="AI47" i="16"/>
  <c r="AD47" i="16"/>
  <c r="I47" i="16"/>
  <c r="H298" i="21"/>
  <c r="AC47" i="16"/>
  <c r="H47" i="16"/>
  <c r="G298" i="21"/>
  <c r="V47" i="16"/>
  <c r="AI46" i="16"/>
  <c r="AD46" i="16"/>
  <c r="I46" i="16"/>
  <c r="H297" i="21"/>
  <c r="AC46" i="16"/>
  <c r="H46" i="16"/>
  <c r="G297" i="21"/>
  <c r="V46" i="16"/>
  <c r="AI45" i="16"/>
  <c r="Y45" i="16"/>
  <c r="AA45" i="16"/>
  <c r="AD45" i="16"/>
  <c r="I45" i="16"/>
  <c r="H296" i="21"/>
  <c r="Z45" i="16"/>
  <c r="AC45" i="16"/>
  <c r="H45" i="16"/>
  <c r="G296" i="21"/>
  <c r="V45" i="16"/>
  <c r="AI44" i="16"/>
  <c r="AD44" i="16"/>
  <c r="I44" i="16"/>
  <c r="H295" i="21"/>
  <c r="AC44" i="16"/>
  <c r="H44" i="16"/>
  <c r="G295" i="21"/>
  <c r="V44" i="16"/>
  <c r="AI43" i="16"/>
  <c r="AD43" i="16"/>
  <c r="AC43" i="16"/>
  <c r="K44" i="16"/>
  <c r="V43" i="16"/>
  <c r="I43" i="16"/>
  <c r="H294" i="21"/>
  <c r="H43" i="16"/>
  <c r="G294" i="21"/>
  <c r="AI42" i="16"/>
  <c r="Y42" i="16"/>
  <c r="AD42" i="16"/>
  <c r="I42" i="16"/>
  <c r="H293" i="21"/>
  <c r="AC42" i="16"/>
  <c r="H42" i="16"/>
  <c r="G293" i="21"/>
  <c r="V42" i="16"/>
  <c r="AI41" i="16"/>
  <c r="Y41" i="16"/>
  <c r="AA41" i="16"/>
  <c r="AD41" i="16"/>
  <c r="I41" i="16"/>
  <c r="H292" i="21"/>
  <c r="Z41" i="16"/>
  <c r="AC41" i="16"/>
  <c r="H41" i="16"/>
  <c r="G292" i="21"/>
  <c r="V41" i="16"/>
  <c r="AI40" i="16"/>
  <c r="AI39" i="16"/>
  <c r="AA39" i="16"/>
  <c r="AD39" i="16"/>
  <c r="I39" i="16"/>
  <c r="H290" i="21"/>
  <c r="Z39" i="16"/>
  <c r="AC39" i="16"/>
  <c r="H39" i="16"/>
  <c r="G290" i="21"/>
  <c r="Y39" i="16"/>
  <c r="V39" i="16"/>
  <c r="AI38" i="16"/>
  <c r="Y8" i="16"/>
  <c r="Z8" i="16"/>
  <c r="AC8" i="16"/>
  <c r="H8" i="16"/>
  <c r="AA8" i="16"/>
  <c r="AD8" i="16"/>
  <c r="I8" i="16"/>
  <c r="K8" i="16"/>
  <c r="U8" i="16"/>
  <c r="Y30" i="16"/>
  <c r="Z30" i="16"/>
  <c r="AC30" i="16"/>
  <c r="H30" i="16"/>
  <c r="Y31" i="16"/>
  <c r="Z31" i="16"/>
  <c r="AC31" i="16"/>
  <c r="H31" i="16"/>
  <c r="AA30" i="16"/>
  <c r="AD30" i="16"/>
  <c r="I30" i="16"/>
  <c r="AA31" i="16"/>
  <c r="AD31" i="16"/>
  <c r="I31" i="16"/>
  <c r="K26" i="16"/>
  <c r="U11" i="16"/>
  <c r="AI36" i="16"/>
  <c r="Z36" i="16"/>
  <c r="Y36" i="16"/>
  <c r="AC36" i="16"/>
  <c r="H36" i="16"/>
  <c r="AA36" i="16"/>
  <c r="AD36" i="16"/>
  <c r="I36" i="16"/>
  <c r="K32" i="16"/>
  <c r="U12" i="16"/>
  <c r="Z38" i="16"/>
  <c r="AC38" i="16"/>
  <c r="H38" i="16"/>
  <c r="Y40" i="16"/>
  <c r="AC40" i="16"/>
  <c r="H40" i="16"/>
  <c r="AA38" i="16"/>
  <c r="AD38" i="16"/>
  <c r="I38" i="16"/>
  <c r="AD40" i="16"/>
  <c r="I40" i="16"/>
  <c r="K38" i="16"/>
  <c r="U13" i="16"/>
  <c r="U14" i="16"/>
  <c r="U15" i="16"/>
  <c r="M44" i="16"/>
  <c r="N44" i="16"/>
  <c r="O44" i="16"/>
  <c r="O47" i="16"/>
  <c r="AI37" i="16"/>
  <c r="AD37" i="16"/>
  <c r="I37" i="16"/>
  <c r="H288" i="21"/>
  <c r="AC37" i="16"/>
  <c r="H37" i="16"/>
  <c r="G288" i="21"/>
  <c r="V37" i="16"/>
  <c r="H287" i="21"/>
  <c r="G287" i="21"/>
  <c r="V36" i="16"/>
  <c r="AI35" i="16"/>
  <c r="AD35" i="16"/>
  <c r="I35" i="16"/>
  <c r="H286" i="21"/>
  <c r="AC35" i="16"/>
  <c r="H35" i="16"/>
  <c r="G286" i="21"/>
  <c r="V35" i="16"/>
  <c r="AI34" i="16"/>
  <c r="AD34" i="16"/>
  <c r="I34" i="16"/>
  <c r="H285" i="21"/>
  <c r="AC34" i="16"/>
  <c r="H34" i="16"/>
  <c r="G285" i="21"/>
  <c r="V34" i="16"/>
  <c r="AI33" i="16"/>
  <c r="AD33" i="16"/>
  <c r="I33" i="16"/>
  <c r="H284" i="21"/>
  <c r="AC33" i="16"/>
  <c r="H33" i="16"/>
  <c r="G284" i="21"/>
  <c r="V33" i="16"/>
  <c r="AI32" i="16"/>
  <c r="AD32" i="16"/>
  <c r="I32" i="16"/>
  <c r="H283" i="21"/>
  <c r="AC32" i="16"/>
  <c r="H32" i="16"/>
  <c r="G283" i="21"/>
  <c r="V32" i="16"/>
  <c r="AI31" i="16"/>
  <c r="H282" i="21"/>
  <c r="G282" i="21"/>
  <c r="V31" i="16"/>
  <c r="AI30" i="16"/>
  <c r="H281" i="21"/>
  <c r="G281" i="21"/>
  <c r="V30" i="16"/>
  <c r="AI29" i="16"/>
  <c r="AD29" i="16"/>
  <c r="I29" i="16"/>
  <c r="H280" i="21"/>
  <c r="AC29" i="16"/>
  <c r="H29" i="16"/>
  <c r="G280" i="21"/>
  <c r="V29" i="16"/>
  <c r="AI28" i="16"/>
  <c r="AD28" i="16"/>
  <c r="I28" i="16"/>
  <c r="H279" i="21"/>
  <c r="AC28" i="16"/>
  <c r="H28" i="16"/>
  <c r="G279" i="21"/>
  <c r="V28" i="16"/>
  <c r="AI27" i="16"/>
  <c r="AD27" i="16"/>
  <c r="I27" i="16"/>
  <c r="H278" i="21"/>
  <c r="AC27" i="16"/>
  <c r="H27" i="16"/>
  <c r="G278" i="21"/>
  <c r="V27" i="16"/>
  <c r="AI26" i="16"/>
  <c r="AD26" i="16"/>
  <c r="I26" i="16"/>
  <c r="H277" i="21"/>
  <c r="AC26" i="16"/>
  <c r="H26" i="16"/>
  <c r="G277" i="21"/>
  <c r="V26" i="16"/>
  <c r="O32" i="16"/>
  <c r="M32" i="16"/>
  <c r="O35" i="16"/>
  <c r="N32" i="16"/>
  <c r="AI25" i="16"/>
  <c r="AD25" i="16"/>
  <c r="I25" i="16"/>
  <c r="H276" i="21"/>
  <c r="AC25" i="16"/>
  <c r="H25" i="16"/>
  <c r="G276" i="21"/>
  <c r="V25" i="16"/>
  <c r="AI24" i="16"/>
  <c r="AD24" i="16"/>
  <c r="I24" i="16"/>
  <c r="H275" i="21"/>
  <c r="AC24" i="16"/>
  <c r="H24" i="16"/>
  <c r="G275" i="21"/>
  <c r="V24" i="16"/>
  <c r="AI23" i="16"/>
  <c r="AI22" i="16"/>
  <c r="AD22" i="16"/>
  <c r="I22" i="16"/>
  <c r="H273" i="21"/>
  <c r="AC22" i="16"/>
  <c r="H22" i="16"/>
  <c r="G273" i="21"/>
  <c r="V22" i="16"/>
  <c r="AI21" i="16"/>
  <c r="AD21" i="16"/>
  <c r="I21" i="16"/>
  <c r="H272" i="21"/>
  <c r="AC21" i="16"/>
  <c r="H21" i="16"/>
  <c r="G272" i="21"/>
  <c r="V21" i="16"/>
  <c r="AI20" i="16"/>
  <c r="AD20" i="16"/>
  <c r="I20" i="16"/>
  <c r="H271" i="21"/>
  <c r="AC20" i="16"/>
  <c r="H20" i="16"/>
  <c r="G271" i="21"/>
  <c r="V20" i="16"/>
  <c r="M26" i="16"/>
  <c r="N26" i="16"/>
  <c r="O29" i="16"/>
  <c r="O26" i="16"/>
  <c r="AI19" i="16"/>
  <c r="AD19" i="16"/>
  <c r="I19" i="16"/>
  <c r="H270" i="21"/>
  <c r="AC19" i="16"/>
  <c r="H19" i="16"/>
  <c r="G270" i="21"/>
  <c r="V19" i="16"/>
  <c r="AI18" i="16"/>
  <c r="AD18" i="16"/>
  <c r="I18" i="16"/>
  <c r="H269" i="21"/>
  <c r="AC18" i="16"/>
  <c r="H18" i="16"/>
  <c r="G269" i="21"/>
  <c r="V18" i="16"/>
  <c r="AI17" i="16"/>
  <c r="AD17" i="16"/>
  <c r="I17" i="16"/>
  <c r="H268" i="21"/>
  <c r="AC17" i="16"/>
  <c r="H17" i="16"/>
  <c r="G268" i="21"/>
  <c r="V17" i="16"/>
  <c r="AI16" i="16"/>
  <c r="AI15" i="16"/>
  <c r="AI14" i="16"/>
  <c r="V14" i="17"/>
  <c r="AC14" i="17"/>
  <c r="H14" i="17"/>
  <c r="G312" i="21"/>
  <c r="AD14" i="17"/>
  <c r="I14" i="17"/>
  <c r="H312" i="21"/>
  <c r="AC19" i="17"/>
  <c r="H19" i="17"/>
  <c r="V19" i="17"/>
  <c r="AD19" i="17"/>
  <c r="I19" i="17"/>
  <c r="H317" i="21"/>
  <c r="AI13" i="16"/>
  <c r="AO7" i="16"/>
  <c r="AD13" i="16"/>
  <c r="I13" i="16"/>
  <c r="H264" i="21"/>
  <c r="AC13" i="16"/>
  <c r="H13" i="16"/>
  <c r="G264" i="21"/>
  <c r="V13" i="16"/>
  <c r="AI12" i="16"/>
  <c r="AN7" i="16"/>
  <c r="AD12" i="16"/>
  <c r="I12" i="16"/>
  <c r="H263" i="21"/>
  <c r="AC12" i="16"/>
  <c r="H12" i="16"/>
  <c r="G263" i="21"/>
  <c r="V12" i="16"/>
  <c r="AI11" i="16"/>
  <c r="AM7" i="16"/>
  <c r="AD11" i="16"/>
  <c r="I11" i="16"/>
  <c r="H262" i="21"/>
  <c r="AC11" i="16"/>
  <c r="H11" i="16"/>
  <c r="G262" i="21"/>
  <c r="V11" i="16"/>
  <c r="AI10" i="16"/>
  <c r="AL7" i="16"/>
  <c r="AI9" i="16"/>
  <c r="AK7" i="16"/>
  <c r="AI8" i="16"/>
  <c r="AJ7" i="16"/>
  <c r="BY7" i="16"/>
  <c r="BX7" i="16"/>
  <c r="BW7" i="16"/>
  <c r="BV7" i="16"/>
  <c r="BU7" i="16"/>
  <c r="BT7" i="16"/>
  <c r="BS7" i="16"/>
  <c r="BR7" i="16"/>
  <c r="BQ7" i="16"/>
  <c r="BP7" i="16"/>
  <c r="BO7" i="16"/>
  <c r="BN7" i="16"/>
  <c r="BM7" i="16"/>
  <c r="BL7" i="16"/>
  <c r="BK7" i="16"/>
  <c r="BJ7" i="16"/>
  <c r="BI7" i="16"/>
  <c r="BH7" i="16"/>
  <c r="BG7" i="16"/>
  <c r="BF7" i="16"/>
  <c r="BE7" i="16"/>
  <c r="BD7" i="16"/>
  <c r="BC7" i="16"/>
  <c r="BB7" i="16"/>
  <c r="BA7" i="16"/>
  <c r="AZ7" i="16"/>
  <c r="AY7" i="16"/>
  <c r="AX7" i="16"/>
  <c r="AW7" i="16"/>
  <c r="AV7" i="16"/>
  <c r="AU7" i="16"/>
  <c r="AT7" i="16"/>
  <c r="AS7" i="16"/>
  <c r="AR7" i="16"/>
  <c r="AQ7" i="16"/>
  <c r="AP7" i="16"/>
  <c r="I3" i="16"/>
  <c r="H3" i="16"/>
  <c r="AI49" i="15"/>
  <c r="Y49" i="15"/>
  <c r="AA49" i="15"/>
  <c r="AD49" i="15"/>
  <c r="Z49" i="15"/>
  <c r="AC49" i="15"/>
  <c r="BW18" i="17"/>
  <c r="AK20" i="17"/>
  <c r="AR26" i="17"/>
  <c r="AK22" i="17"/>
  <c r="BL30" i="17"/>
  <c r="BQ29" i="17"/>
  <c r="AM23" i="17"/>
  <c r="BL37" i="17"/>
  <c r="BE21" i="17"/>
  <c r="BJ27" i="17"/>
  <c r="AX36" i="17"/>
  <c r="AW30" i="17"/>
  <c r="AK37" i="17"/>
  <c r="AV24" i="17"/>
  <c r="AS41" i="17"/>
  <c r="AR23" i="17"/>
  <c r="BY19" i="17"/>
  <c r="BP27" i="17"/>
  <c r="AN36" i="17"/>
  <c r="BH30" i="17"/>
  <c r="BA24" i="17"/>
  <c r="BH22" i="17"/>
  <c r="AY24" i="17"/>
  <c r="AR22" i="17"/>
  <c r="BL34" i="17"/>
  <c r="AQ38" i="17"/>
  <c r="BQ20" i="17"/>
  <c r="Z15" i="17"/>
  <c r="BM22" i="17"/>
  <c r="BJ33" i="17"/>
  <c r="AS24" i="17"/>
  <c r="BX39" i="17"/>
  <c r="BJ24" i="17"/>
  <c r="AJ35" i="17"/>
  <c r="BK38" i="17"/>
  <c r="BR23" i="17"/>
  <c r="AV22" i="17"/>
  <c r="AM18" i="17"/>
  <c r="AT22" i="17"/>
  <c r="AR24" i="17"/>
  <c r="BK36" i="17"/>
  <c r="AZ36" i="17"/>
  <c r="BI18" i="17"/>
  <c r="BK24" i="17"/>
  <c r="BF22" i="17"/>
  <c r="BF39" i="17"/>
  <c r="BJ20" i="17"/>
  <c r="BA31" i="17"/>
  <c r="AS18" i="17"/>
  <c r="AK19" i="17"/>
  <c r="BY22" i="17"/>
  <c r="AS38" i="17"/>
  <c r="BJ23" i="17"/>
  <c r="BW27" i="17"/>
  <c r="BY33" i="17"/>
  <c r="BB20" i="17"/>
  <c r="AQ39" i="17"/>
  <c r="BY37" i="17"/>
  <c r="BR19" i="17"/>
  <c r="AV23" i="17"/>
  <c r="BR18" i="17"/>
  <c r="AR36" i="17"/>
  <c r="BO22" i="17"/>
  <c r="AL27" i="17"/>
  <c r="AM35" i="17"/>
  <c r="AK23" i="17"/>
  <c r="BP38" i="17"/>
  <c r="AJ18" i="17"/>
  <c r="AL22" i="17"/>
  <c r="AW35" i="17"/>
  <c r="BL31" i="17"/>
  <c r="BM39" i="17"/>
  <c r="BX33" i="17"/>
  <c r="AJ34" i="17"/>
  <c r="BN24" i="17"/>
  <c r="AK28" i="17"/>
  <c r="BU39" i="17"/>
  <c r="BE23" i="17"/>
  <c r="AW32" i="17"/>
  <c r="AY38" i="17"/>
  <c r="BG37" i="17"/>
  <c r="AW33" i="17"/>
  <c r="AN28" i="17"/>
  <c r="BC22" i="17"/>
  <c r="AY39" i="17"/>
  <c r="AY41" i="17"/>
  <c r="BP28" i="17"/>
  <c r="AW19" i="17"/>
  <c r="Y17" i="17"/>
  <c r="BK23" i="17"/>
  <c r="BJ22" i="17"/>
  <c r="AN39" i="17"/>
  <c r="BA19" i="17"/>
  <c r="BG39" i="17"/>
  <c r="BN38" i="17"/>
  <c r="AR29" i="17"/>
  <c r="BG24" i="17"/>
  <c r="BK33" i="17"/>
  <c r="BD39" i="17"/>
  <c r="AL29" i="17"/>
  <c r="BD37" i="17"/>
  <c r="BB36" i="17"/>
  <c r="BK27" i="17"/>
  <c r="BC37" i="17"/>
  <c r="BR28" i="17"/>
  <c r="AV19" i="17"/>
  <c r="AP41" i="17"/>
  <c r="AL30" i="17"/>
  <c r="W16" i="17"/>
  <c r="BR35" i="17"/>
  <c r="AK18" i="17"/>
  <c r="BU36" i="17"/>
  <c r="BJ32" i="17"/>
  <c r="AQ31" i="17"/>
  <c r="BC38" i="17"/>
  <c r="BK18" i="17"/>
  <c r="BA33" i="17"/>
  <c r="BK26" i="17"/>
  <c r="AT21" i="17"/>
  <c r="BF34" i="17"/>
  <c r="BJ18" i="17"/>
  <c r="BI21" i="17"/>
  <c r="BG38" i="17"/>
  <c r="BU30" i="17"/>
  <c r="BT37" i="17"/>
  <c r="BC26" i="17"/>
  <c r="BB31" i="17"/>
  <c r="AX37" i="17"/>
  <c r="BB37" i="17"/>
  <c r="AJ40" i="17"/>
  <c r="AQ26" i="17"/>
  <c r="BL25" i="17"/>
  <c r="AX35" i="17"/>
  <c r="AV35" i="17"/>
  <c r="BX21" i="17"/>
  <c r="AQ41" i="17"/>
  <c r="BN22" i="17"/>
  <c r="AT23" i="17"/>
  <c r="AR34" i="17"/>
  <c r="BF21" i="17"/>
  <c r="BR26" i="17"/>
  <c r="BJ35" i="17"/>
  <c r="AQ30" i="17"/>
  <c r="AN33" i="17"/>
  <c r="AL34" i="17"/>
  <c r="AJ19" i="17"/>
  <c r="AW20" i="17"/>
  <c r="AB17" i="17"/>
  <c r="BW39" i="17"/>
  <c r="BS20" i="17"/>
  <c r="BX34" i="17"/>
  <c r="BH19" i="17"/>
  <c r="BN26" i="17"/>
  <c r="BK22" i="17"/>
  <c r="BJ21" i="17"/>
  <c r="AR41" i="17"/>
  <c r="BH25" i="17"/>
  <c r="BR31" i="17"/>
  <c r="AQ27" i="17"/>
  <c r="AP25" i="17"/>
  <c r="BO29" i="17"/>
  <c r="AS23" i="17"/>
  <c r="BQ33" i="17"/>
  <c r="BY30" i="17"/>
  <c r="AX23" i="17"/>
  <c r="AW21" i="17"/>
  <c r="BO23" i="17"/>
  <c r="BG22" i="17"/>
  <c r="AQ40" i="17"/>
  <c r="AQ25" i="17"/>
  <c r="BH18" i="17"/>
  <c r="BB40" i="17"/>
  <c r="AY29" i="17"/>
  <c r="BI27" i="17"/>
  <c r="AP31" i="17"/>
  <c r="BW36" i="17"/>
  <c r="BN31" i="17"/>
  <c r="BQ37" i="17"/>
  <c r="BM18" i="17"/>
  <c r="AX32" i="17"/>
  <c r="AJ23" i="17"/>
  <c r="AT28" i="17"/>
  <c r="BA26" i="17"/>
  <c r="BR36" i="17"/>
  <c r="BR40" i="17"/>
  <c r="BO21" i="17"/>
  <c r="BF30" i="17"/>
  <c r="BX30" i="17"/>
  <c r="BF32" i="17"/>
  <c r="AZ38" i="17"/>
  <c r="BX29" i="17"/>
  <c r="BQ41" i="17"/>
  <c r="BN25" i="17"/>
  <c r="BE38" i="17"/>
  <c r="BK34" i="17"/>
  <c r="BC19" i="17"/>
  <c r="BQ24" i="17"/>
  <c r="BR37" i="17"/>
  <c r="BH37" i="17"/>
  <c r="AO29" i="17"/>
  <c r="BP41" i="17"/>
  <c r="BD31" i="17"/>
  <c r="AR21" i="17"/>
  <c r="BP23" i="17"/>
  <c r="AZ18" i="17"/>
  <c r="BF28" i="17"/>
  <c r="BE39" i="17"/>
  <c r="AR39" i="17"/>
  <c r="BX23" i="17"/>
  <c r="AP28" i="17"/>
  <c r="BL19" i="17"/>
  <c r="BR20" i="17"/>
  <c r="BA25" i="17"/>
  <c r="BH23" i="17"/>
  <c r="AT30" i="17"/>
  <c r="AK30" i="17"/>
  <c r="BB32" i="17"/>
  <c r="AL41" i="17"/>
  <c r="BM33" i="17"/>
  <c r="BU32" i="17"/>
  <c r="BO26" i="17"/>
  <c r="BV25" i="17"/>
  <c r="BD29" i="17"/>
  <c r="BO32" i="17"/>
  <c r="BD21" i="17"/>
  <c r="AN38" i="17"/>
  <c r="BT33" i="17"/>
  <c r="AY37" i="17"/>
  <c r="AZ34" i="17"/>
  <c r="BF33" i="17"/>
  <c r="AX39" i="17"/>
  <c r="BM40" i="17"/>
  <c r="BO25" i="17"/>
  <c r="BS28" i="17"/>
  <c r="BR34" i="17"/>
  <c r="AM31" i="17"/>
  <c r="BE29" i="17"/>
  <c r="BU37" i="17"/>
  <c r="BS24" i="17"/>
  <c r="AZ37" i="17"/>
  <c r="AW39" i="17"/>
  <c r="AJ31" i="17"/>
  <c r="AM38" i="17"/>
  <c r="BL35" i="17"/>
  <c r="BB34" i="17"/>
  <c r="AP23" i="17"/>
  <c r="BJ38" i="17"/>
  <c r="AO23" i="17"/>
  <c r="Z17" i="17"/>
  <c r="BJ29" i="17"/>
  <c r="BB19" i="17"/>
  <c r="AQ23" i="17"/>
  <c r="AN18" i="17"/>
  <c r="BL38" i="17"/>
  <c r="BJ41" i="17"/>
  <c r="BY39" i="17"/>
  <c r="BW33" i="17"/>
  <c r="AU37" i="17"/>
  <c r="BA30" i="17"/>
  <c r="BI20" i="17"/>
  <c r="BI39" i="17"/>
  <c r="AM40" i="17"/>
  <c r="W15" i="17"/>
  <c r="AJ39" i="17"/>
  <c r="BO18" i="17"/>
  <c r="BU31" i="17"/>
  <c r="AY31" i="17"/>
  <c r="BI33" i="17"/>
  <c r="AL39" i="17"/>
  <c r="AW36" i="17"/>
  <c r="AU39" i="17"/>
  <c r="BI41" i="17"/>
  <c r="BV32" i="17"/>
  <c r="BG20" i="17"/>
  <c r="AL21" i="17"/>
  <c r="BC25" i="17"/>
  <c r="BA27" i="17"/>
  <c r="BU26" i="17"/>
  <c r="BU35" i="17"/>
  <c r="BA34" i="17"/>
  <c r="BS30" i="17"/>
  <c r="BP36" i="17"/>
  <c r="BU27" i="17"/>
  <c r="BM38" i="17"/>
  <c r="AW28" i="17"/>
  <c r="AN25" i="17"/>
  <c r="AV31" i="17"/>
  <c r="AQ32" i="17"/>
  <c r="BT26" i="17"/>
  <c r="BU23" i="17"/>
  <c r="BD27" i="17"/>
  <c r="AJ30" i="17"/>
  <c r="BF40" i="17"/>
  <c r="AL40" i="17"/>
  <c r="BV24" i="17"/>
  <c r="BV37" i="17"/>
  <c r="BG29" i="17"/>
  <c r="AN22" i="17"/>
  <c r="BJ31" i="17"/>
  <c r="AU28" i="17"/>
  <c r="AY23" i="17"/>
  <c r="BD36" i="17"/>
  <c r="AZ35" i="17"/>
  <c r="BR27" i="17"/>
  <c r="AS31" i="17"/>
  <c r="AW40" i="17"/>
  <c r="BR39" i="17"/>
  <c r="BA40" i="17"/>
  <c r="BT27" i="17"/>
  <c r="BH39" i="17"/>
  <c r="BU24" i="17"/>
  <c r="AL23" i="17"/>
  <c r="AO40" i="17"/>
  <c r="BG35" i="17"/>
  <c r="AO25" i="17"/>
  <c r="BP30" i="17"/>
  <c r="AJ22" i="17"/>
  <c r="BL33" i="17"/>
  <c r="BL39" i="17"/>
  <c r="AS33" i="17"/>
  <c r="AO32" i="17"/>
  <c r="BB30" i="17"/>
  <c r="AR30" i="17"/>
  <c r="BK40" i="17"/>
  <c r="BF20" i="17"/>
  <c r="BU22" i="17"/>
  <c r="AJ29" i="17"/>
  <c r="BL40" i="17"/>
  <c r="AK26" i="17"/>
  <c r="BC34" i="17"/>
  <c r="BF24" i="17"/>
  <c r="BS23" i="17"/>
  <c r="AX29" i="17"/>
  <c r="BL32" i="17"/>
  <c r="AU24" i="17"/>
  <c r="AY40" i="17"/>
  <c r="BP21" i="17"/>
  <c r="BX38" i="17"/>
  <c r="BQ23" i="17"/>
  <c r="AP35" i="17"/>
  <c r="AX33" i="17"/>
  <c r="X16" i="17"/>
  <c r="BH38" i="17"/>
  <c r="AK34" i="17"/>
  <c r="BI28" i="17"/>
  <c r="BI34" i="17"/>
  <c r="AB15" i="17"/>
  <c r="BN34" i="17"/>
  <c r="AO30" i="17"/>
  <c r="AW26" i="17"/>
  <c r="BM23" i="17"/>
  <c r="BB22" i="17"/>
  <c r="AT35" i="17"/>
  <c r="BU38" i="17"/>
  <c r="AP39" i="17"/>
  <c r="AO22" i="17"/>
  <c r="AS37" i="17"/>
  <c r="AM37" i="17"/>
  <c r="X18" i="17"/>
  <c r="BE22" i="17"/>
  <c r="AZ33" i="17"/>
  <c r="AO31" i="17"/>
  <c r="BS38" i="17"/>
  <c r="BT21" i="17"/>
  <c r="AN34" i="17"/>
  <c r="AL26" i="17"/>
  <c r="BC20" i="17"/>
  <c r="AX19" i="17"/>
  <c r="BA18" i="17"/>
  <c r="BA23" i="17"/>
  <c r="AK41" i="17"/>
  <c r="AL19" i="17"/>
  <c r="BH41" i="17"/>
  <c r="BS35" i="17"/>
  <c r="BP18" i="17"/>
  <c r="BB21" i="17"/>
  <c r="BP24" i="17"/>
  <c r="BA32" i="17"/>
  <c r="BS40" i="17"/>
  <c r="AW37" i="17"/>
  <c r="AR40" i="17"/>
  <c r="AS39" i="17"/>
  <c r="W17" i="17"/>
  <c r="BH32" i="17"/>
  <c r="AK33" i="17"/>
  <c r="AR20" i="17"/>
  <c r="BD18" i="17"/>
  <c r="BN37" i="17"/>
  <c r="AT41" i="17"/>
  <c r="BC36" i="17"/>
  <c r="BO27" i="17"/>
  <c r="AT19" i="17"/>
  <c r="AZ22" i="17"/>
  <c r="AM41" i="17"/>
  <c r="BF27" i="17"/>
  <c r="BY24" i="17"/>
  <c r="BP19" i="17"/>
  <c r="AU30" i="17"/>
  <c r="BD22" i="17"/>
  <c r="BB18" i="17"/>
  <c r="BL28" i="17"/>
  <c r="AW29" i="17"/>
  <c r="BH24" i="17"/>
  <c r="AN21" i="17"/>
  <c r="AR18" i="17"/>
  <c r="BT23" i="17"/>
  <c r="AY20" i="17"/>
  <c r="BK35" i="17"/>
  <c r="BE27" i="17"/>
  <c r="BS37" i="17"/>
  <c r="AY34" i="17"/>
  <c r="BR24" i="17"/>
  <c r="Y16" i="17"/>
  <c r="BQ38" i="17"/>
  <c r="BX25" i="17"/>
  <c r="AU29" i="17"/>
  <c r="BU20" i="17"/>
  <c r="AQ34" i="17"/>
  <c r="BA38" i="17"/>
  <c r="AO39" i="17"/>
  <c r="X17" i="17"/>
  <c r="AJ41" i="17"/>
  <c r="BV35" i="17"/>
  <c r="BF31" i="17"/>
  <c r="BW32" i="17"/>
  <c r="AX21" i="17"/>
  <c r="AL18" i="17"/>
  <c r="AM22" i="17"/>
  <c r="BS39" i="17"/>
  <c r="AN35" i="17"/>
  <c r="AS29" i="17"/>
  <c r="BC32" i="17"/>
  <c r="BI38" i="17"/>
  <c r="BP34" i="17"/>
  <c r="BC28" i="17"/>
  <c r="BR25" i="17"/>
  <c r="BH28" i="17"/>
  <c r="AJ28" i="17"/>
  <c r="BE24" i="17"/>
  <c r="AO41" i="17"/>
  <c r="BR21" i="17"/>
  <c r="AU18" i="17"/>
  <c r="AP21" i="17"/>
  <c r="AZ41" i="17"/>
  <c r="BY28" i="17"/>
  <c r="AR27" i="17"/>
  <c r="BC39" i="17"/>
  <c r="BQ30" i="17"/>
  <c r="AT27" i="17"/>
  <c r="BX31" i="17"/>
  <c r="AO35" i="17"/>
  <c r="AV27" i="17"/>
  <c r="BW41" i="17"/>
  <c r="AV30" i="17"/>
  <c r="AW18" i="17"/>
  <c r="AS25" i="17"/>
  <c r="AS22" i="17"/>
  <c r="BA41" i="17"/>
  <c r="AV26" i="17"/>
  <c r="AL33" i="17"/>
  <c r="AP32" i="17"/>
  <c r="BY40" i="17"/>
  <c r="BM37" i="17"/>
  <c r="BL41" i="17"/>
  <c r="BK39" i="17"/>
  <c r="BS26" i="17"/>
  <c r="BB28" i="17"/>
  <c r="BT31" i="17"/>
  <c r="AN24" i="17"/>
  <c r="BS19" i="17"/>
  <c r="AZ23" i="17"/>
  <c r="AU21" i="17"/>
  <c r="AN29" i="17"/>
  <c r="AS27" i="17"/>
  <c r="BW38" i="17"/>
  <c r="AM19" i="17"/>
  <c r="AL20" i="17"/>
  <c r="AW25" i="17"/>
  <c r="AY25" i="17"/>
  <c r="BT22" i="17"/>
  <c r="AR38" i="17"/>
  <c r="BW31" i="17"/>
  <c r="BR33" i="17"/>
  <c r="AN30" i="17"/>
  <c r="BM20" i="17"/>
  <c r="BW35" i="17"/>
  <c r="BW22" i="17"/>
  <c r="BT30" i="17"/>
  <c r="BW29" i="17"/>
  <c r="BP20" i="17"/>
  <c r="AU36" i="17"/>
  <c r="BI25" i="17"/>
  <c r="BM19" i="17"/>
  <c r="AW24" i="17"/>
  <c r="BE33" i="17"/>
  <c r="BC23" i="17"/>
  <c r="BT38" i="17"/>
  <c r="BD26" i="17"/>
  <c r="BY29" i="17"/>
  <c r="BK37" i="17"/>
  <c r="AV33" i="17"/>
  <c r="BQ31" i="17"/>
  <c r="BF36" i="17"/>
  <c r="BV20" i="17"/>
  <c r="AP33" i="17"/>
  <c r="BV31" i="17"/>
  <c r="BQ34" i="17"/>
  <c r="BI29" i="17"/>
  <c r="BS25" i="17"/>
  <c r="BL18" i="17"/>
  <c r="AY18" i="17"/>
  <c r="AK21" i="17"/>
  <c r="AV38" i="17"/>
  <c r="AR31" i="17"/>
  <c r="AP19" i="17"/>
  <c r="BD20" i="17"/>
  <c r="BK19" i="17"/>
  <c r="AW38" i="17"/>
  <c r="BC24" i="17"/>
  <c r="AW27" i="17"/>
  <c r="X19" i="17"/>
  <c r="BX26" i="17"/>
  <c r="BA29" i="17"/>
  <c r="AO20" i="17"/>
  <c r="BK29" i="17"/>
  <c r="BC41" i="17"/>
  <c r="AW31" i="17"/>
  <c r="BG26" i="17"/>
  <c r="BG30" i="17"/>
  <c r="AA14" i="17"/>
  <c r="BD32" i="17"/>
  <c r="AS26" i="17"/>
  <c r="BR41" i="17"/>
  <c r="BT20" i="17"/>
  <c r="BY41" i="17"/>
  <c r="BN40" i="17"/>
  <c r="AK40" i="17"/>
  <c r="BG31" i="17"/>
  <c r="BI24" i="17"/>
  <c r="AQ36" i="17"/>
  <c r="AL38" i="17"/>
  <c r="BN18" i="17"/>
  <c r="AQ37" i="17"/>
  <c r="BN21" i="17"/>
  <c r="AJ32" i="17"/>
  <c r="AS28" i="17"/>
  <c r="BU29" i="17"/>
  <c r="AQ29" i="17"/>
  <c r="BO38" i="17"/>
  <c r="BO40" i="17"/>
  <c r="AA16" i="17"/>
  <c r="BO31" i="17"/>
  <c r="BS21" i="17"/>
  <c r="BW28" i="17"/>
  <c r="BF19" i="17"/>
  <c r="BQ40" i="17"/>
  <c r="BD24" i="17"/>
  <c r="BV23" i="17"/>
  <c r="AS35" i="17"/>
  <c r="AX20" i="17"/>
  <c r="BU28" i="17"/>
  <c r="AN37" i="17"/>
  <c r="BI36" i="17"/>
  <c r="AR25" i="17"/>
  <c r="AZ26" i="17"/>
  <c r="BD41" i="17"/>
  <c r="AR32" i="17"/>
  <c r="AJ20" i="17"/>
  <c r="AP22" i="17"/>
  <c r="AT31" i="17"/>
  <c r="BP29" i="17"/>
  <c r="AU25" i="17"/>
  <c r="BX41" i="17"/>
  <c r="BB25" i="17"/>
  <c r="AL36" i="17"/>
  <c r="AL24" i="17"/>
  <c r="BQ19" i="17"/>
  <c r="AY22" i="17"/>
  <c r="BK20" i="17"/>
  <c r="BE40" i="17"/>
  <c r="AU27" i="17"/>
  <c r="BT25" i="17"/>
  <c r="AS20" i="17"/>
  <c r="AP20" i="17"/>
  <c r="AN19" i="17"/>
  <c r="BF37" i="17"/>
  <c r="BY26" i="17"/>
  <c r="BL23" i="17"/>
  <c r="BC40" i="17"/>
  <c r="AT29" i="17"/>
  <c r="AP24" i="17"/>
  <c r="AS34" i="17"/>
  <c r="BX36" i="17"/>
  <c r="AJ36" i="17"/>
  <c r="AU41" i="17"/>
  <c r="AV25" i="17"/>
  <c r="AU35" i="17"/>
  <c r="BX37" i="17"/>
  <c r="AN40" i="17"/>
  <c r="Y14" i="17"/>
  <c r="BM34" i="17"/>
  <c r="BF23" i="17"/>
  <c r="AS36" i="17"/>
  <c r="BP31" i="17"/>
  <c r="AM20" i="17"/>
  <c r="AV34" i="17"/>
  <c r="BE19" i="17"/>
  <c r="AM28" i="17"/>
  <c r="BI26" i="17"/>
  <c r="AK35" i="17"/>
  <c r="AM25" i="17"/>
  <c r="AR19" i="17"/>
  <c r="AW23" i="17"/>
  <c r="AQ20" i="17"/>
  <c r="BR30" i="17"/>
  <c r="BW34" i="17"/>
  <c r="BH33" i="17"/>
  <c r="BN35" i="17"/>
  <c r="BH26" i="17"/>
  <c r="AV18" i="17"/>
  <c r="BX20" i="17"/>
  <c r="BF41" i="17"/>
  <c r="BF35" i="17"/>
  <c r="AM21" i="17"/>
  <c r="AK25" i="17"/>
  <c r="AZ28" i="17"/>
  <c r="BN33" i="17"/>
  <c r="AY35" i="17"/>
  <c r="AR33" i="17"/>
  <c r="AZ21" i="17"/>
  <c r="AP36" i="17"/>
  <c r="AJ37" i="17"/>
  <c r="BJ26" i="17"/>
  <c r="AM26" i="17"/>
  <c r="BJ37" i="17"/>
  <c r="AK38" i="17"/>
  <c r="AU31" i="17"/>
  <c r="AA19" i="17"/>
  <c r="BE30" i="17"/>
  <c r="AN31" i="17"/>
  <c r="BC21" i="17"/>
  <c r="BL29" i="17"/>
  <c r="AO26" i="17"/>
  <c r="BQ26" i="17"/>
  <c r="BV38" i="17"/>
  <c r="AW34" i="17"/>
  <c r="AM33" i="17"/>
  <c r="AP18" i="17"/>
  <c r="BT35" i="17"/>
  <c r="BU34" i="17"/>
  <c r="BU40" i="17"/>
  <c r="BQ22" i="17"/>
  <c r="AK36" i="17"/>
  <c r="BL36" i="17"/>
  <c r="BL20" i="17"/>
  <c r="AR35" i="17"/>
  <c r="AQ22" i="17"/>
  <c r="BN20" i="17"/>
  <c r="BA36" i="17"/>
  <c r="BL27" i="17"/>
  <c r="AK32" i="17"/>
  <c r="BW30" i="17"/>
  <c r="AX18" i="17"/>
  <c r="BD34" i="17"/>
  <c r="AT36" i="17"/>
  <c r="BV26" i="17"/>
  <c r="BT24" i="17"/>
  <c r="BM21" i="17"/>
  <c r="BF18" i="17"/>
  <c r="BN36" i="17"/>
  <c r="BC30" i="17"/>
  <c r="BM36" i="17"/>
  <c r="AP38" i="17"/>
  <c r="BB23" i="17"/>
  <c r="AZ32" i="17"/>
  <c r="AT32" i="17"/>
  <c r="BV28" i="17"/>
  <c r="BS31" i="17"/>
  <c r="AO28" i="17"/>
  <c r="BW21" i="17"/>
  <c r="BK32" i="17"/>
  <c r="BM25" i="17"/>
  <c r="AP29" i="17"/>
  <c r="AQ21" i="17"/>
  <c r="BT28" i="17"/>
  <c r="BQ25" i="17"/>
  <c r="BI23" i="17"/>
  <c r="AX40" i="17"/>
  <c r="W18" i="17"/>
  <c r="BM26" i="17"/>
  <c r="BV27" i="17"/>
  <c r="AJ33" i="17"/>
  <c r="BN29" i="17"/>
  <c r="BW24" i="17"/>
  <c r="BE34" i="17"/>
  <c r="AU19" i="17"/>
  <c r="BT36" i="17"/>
  <c r="AP30" i="17"/>
  <c r="BX19" i="17"/>
  <c r="BR38" i="17"/>
  <c r="BI31" i="17"/>
  <c r="AZ25" i="17"/>
  <c r="AN32" i="17"/>
  <c r="AW41" i="17"/>
  <c r="BX18" i="17"/>
  <c r="BI40" i="17"/>
  <c r="AL35" i="17"/>
  <c r="BM41" i="17"/>
  <c r="BV22" i="17"/>
  <c r="BH27" i="17"/>
  <c r="BC33" i="17"/>
  <c r="AS32" i="17"/>
  <c r="BI37" i="17"/>
  <c r="BY25" i="17"/>
  <c r="AY21" i="17"/>
  <c r="AT26" i="17"/>
  <c r="BL21" i="17"/>
  <c r="BX27" i="17"/>
  <c r="AM30" i="17"/>
  <c r="AO18" i="17"/>
  <c r="BP37" i="17"/>
  <c r="AN23" i="17"/>
  <c r="BH29" i="17"/>
  <c r="BG27" i="17"/>
  <c r="AT20" i="17"/>
  <c r="AX24" i="17"/>
  <c r="BS33" i="17"/>
  <c r="BM35" i="17"/>
  <c r="BD30" i="17"/>
  <c r="AT39" i="17"/>
  <c r="BO20" i="17"/>
  <c r="BA35" i="17"/>
  <c r="BO24" i="17"/>
  <c r="BC29" i="17"/>
  <c r="BD38" i="17"/>
  <c r="BY38" i="17"/>
  <c r="AS30" i="17"/>
  <c r="BO19" i="17"/>
  <c r="BS41" i="17"/>
  <c r="BG28" i="17"/>
  <c r="BU41" i="17"/>
  <c r="BN32" i="17"/>
  <c r="BM30" i="17"/>
  <c r="BM27" i="17"/>
  <c r="AO37" i="17"/>
  <c r="BG36" i="17"/>
  <c r="AZ20" i="17"/>
  <c r="AX30" i="17"/>
  <c r="AJ26" i="17"/>
  <c r="BW37" i="17"/>
  <c r="BM29" i="17"/>
  <c r="BP35" i="17"/>
  <c r="BA37" i="17"/>
  <c r="AY33" i="17"/>
  <c r="AJ25" i="17"/>
  <c r="AU33" i="17"/>
  <c r="BJ40" i="17"/>
  <c r="AO33" i="17"/>
  <c r="AB14" i="17"/>
  <c r="BV41" i="17"/>
  <c r="AP37" i="17"/>
  <c r="BG18" i="17"/>
  <c r="BG21" i="17"/>
  <c r="BI30" i="17"/>
  <c r="BX40" i="17"/>
  <c r="BB35" i="17"/>
  <c r="BG23" i="17"/>
  <c r="BH34" i="17"/>
  <c r="BE37" i="17"/>
  <c r="AM29" i="17"/>
  <c r="BE25" i="17"/>
  <c r="BV39" i="17"/>
  <c r="AU23" i="17"/>
  <c r="AV36" i="17"/>
  <c r="BA21" i="17"/>
  <c r="AZ40" i="17"/>
  <c r="Z16" i="17"/>
  <c r="X15" i="17"/>
  <c r="AY28" i="17"/>
  <c r="AU20" i="17"/>
  <c r="BT41" i="17"/>
  <c r="AJ38" i="17"/>
  <c r="BJ28" i="17"/>
  <c r="BB26" i="17"/>
  <c r="AU32" i="17"/>
  <c r="BU19" i="17"/>
  <c r="BQ36" i="17"/>
  <c r="BX32" i="17"/>
  <c r="AU22" i="17"/>
  <c r="BR32" i="17"/>
  <c r="BY36" i="17"/>
  <c r="BC27" i="17"/>
  <c r="BP26" i="17"/>
  <c r="BJ36" i="17"/>
  <c r="BH40" i="17"/>
  <c r="AU34" i="17"/>
  <c r="BI32" i="17"/>
  <c r="BN27" i="17"/>
  <c r="AY26" i="17"/>
  <c r="BV21" i="17"/>
  <c r="AK39" i="17"/>
  <c r="BJ30" i="17"/>
  <c r="AT40" i="17"/>
  <c r="BX24" i="17"/>
  <c r="AK24" i="17"/>
  <c r="AM32" i="17"/>
  <c r="X14" i="17"/>
  <c r="BD33" i="17"/>
  <c r="BI19" i="17"/>
  <c r="BY34" i="17"/>
  <c r="BL26" i="17"/>
  <c r="AR37" i="17"/>
  <c r="AT25" i="17"/>
  <c r="BO39" i="17"/>
  <c r="BV19" i="17"/>
  <c r="BH31" i="17"/>
  <c r="AM27" i="17"/>
  <c r="BI22" i="17"/>
  <c r="AN41" i="17"/>
  <c r="AU26" i="17"/>
  <c r="BW40" i="17"/>
  <c r="BS34" i="17"/>
  <c r="AQ18" i="17"/>
  <c r="BG32" i="17"/>
  <c r="AU38" i="17"/>
  <c r="BJ25" i="17"/>
  <c r="BP22" i="17"/>
  <c r="BN19" i="17"/>
  <c r="BB27" i="17"/>
  <c r="BB39" i="17"/>
  <c r="BG19" i="17"/>
  <c r="AJ27" i="17"/>
  <c r="Z14" i="17"/>
  <c r="AJ24" i="17"/>
  <c r="AM24" i="17"/>
  <c r="BV36" i="17"/>
  <c r="BW25" i="17"/>
  <c r="AQ33" i="17"/>
  <c r="BF26" i="17"/>
  <c r="BP40" i="17"/>
  <c r="AZ29" i="17"/>
  <c r="AB19" i="17"/>
  <c r="Z19" i="17"/>
  <c r="AQ19" i="17"/>
  <c r="AT37" i="17"/>
  <c r="BB33" i="17"/>
  <c r="BT29" i="17"/>
  <c r="AP40" i="17"/>
  <c r="BF38" i="17"/>
  <c r="AX34" i="17"/>
  <c r="AS40" i="17"/>
  <c r="BQ18" i="17"/>
  <c r="BN23" i="17"/>
  <c r="AL28" i="17"/>
  <c r="BF29" i="17"/>
  <c r="BD28" i="17"/>
  <c r="BK41" i="17"/>
  <c r="AW22" i="17"/>
  <c r="BO41" i="17"/>
  <c r="AS21" i="17"/>
  <c r="BO30" i="17"/>
  <c r="BW19" i="17"/>
  <c r="BS29" i="17"/>
  <c r="BK30" i="17"/>
  <c r="AM34" i="17"/>
  <c r="AT24" i="17"/>
  <c r="BG40" i="17"/>
  <c r="BF25" i="17"/>
  <c r="BC31" i="17"/>
  <c r="BO35" i="17"/>
  <c r="BY21" i="17"/>
  <c r="BN28" i="17"/>
  <c r="AV28" i="17"/>
  <c r="AZ30" i="17"/>
  <c r="BO34" i="17"/>
  <c r="BB41" i="17"/>
  <c r="AN27" i="17"/>
  <c r="AS19" i="17"/>
  <c r="AP34" i="17"/>
  <c r="BE31" i="17"/>
  <c r="AR28" i="17"/>
  <c r="BO28" i="17"/>
  <c r="BM28" i="17"/>
  <c r="AL37" i="17"/>
  <c r="BS36" i="17"/>
  <c r="BW20" i="17"/>
  <c r="AN26" i="17"/>
  <c r="BK28" i="17"/>
  <c r="AZ31" i="17"/>
  <c r="AX41" i="17"/>
  <c r="BE18" i="17"/>
  <c r="AY27" i="17"/>
  <c r="AV39" i="17"/>
  <c r="BE35" i="17"/>
  <c r="BY18" i="17"/>
  <c r="BM31" i="17"/>
  <c r="BS27" i="17"/>
  <c r="BD25" i="17"/>
  <c r="AK31" i="17"/>
  <c r="AM39" i="17"/>
  <c r="BX35" i="17"/>
  <c r="BT40" i="17"/>
  <c r="AZ39" i="17"/>
  <c r="BL24" i="17"/>
  <c r="BV30" i="17"/>
  <c r="AX28" i="17"/>
  <c r="BE36" i="17"/>
  <c r="AQ35" i="17"/>
  <c r="AP26" i="17"/>
  <c r="BM24" i="17"/>
  <c r="BR22" i="17"/>
  <c r="BY31" i="17"/>
  <c r="BU25" i="17"/>
  <c r="BQ32" i="17"/>
  <c r="BU21" i="17"/>
  <c r="BS22" i="17"/>
  <c r="BV18" i="17"/>
  <c r="BB38" i="17"/>
  <c r="BQ21" i="17"/>
  <c r="BE20" i="17"/>
  <c r="AK27" i="17"/>
  <c r="AX31" i="17"/>
  <c r="AQ24" i="17"/>
  <c r="BQ27" i="17"/>
  <c r="AT33" i="17"/>
  <c r="AV37" i="17"/>
  <c r="AY36" i="17"/>
  <c r="AO21" i="17"/>
  <c r="BK31" i="17"/>
  <c r="BT32" i="17"/>
  <c r="AQ28" i="17"/>
  <c r="BY20" i="17"/>
  <c r="BH36" i="17"/>
  <c r="BV29" i="17"/>
  <c r="BQ28" i="17"/>
  <c r="AY19" i="17"/>
  <c r="BN39" i="17"/>
  <c r="BV40" i="17"/>
  <c r="AZ19" i="17"/>
  <c r="BG25" i="17"/>
  <c r="BJ19" i="17"/>
  <c r="BT18" i="17"/>
  <c r="BT39" i="17"/>
  <c r="BC35" i="17"/>
  <c r="BY27" i="17"/>
  <c r="BD19" i="17"/>
  <c r="BG34" i="17"/>
  <c r="BA20" i="17"/>
  <c r="AO38" i="17"/>
  <c r="BA22" i="17"/>
  <c r="BD35" i="17"/>
  <c r="BD40" i="17"/>
  <c r="BT34" i="17"/>
  <c r="AX25" i="17"/>
  <c r="BE26" i="17"/>
  <c r="BC18" i="17"/>
  <c r="AY32" i="17"/>
  <c r="Y18" i="17"/>
  <c r="AN20" i="17"/>
  <c r="BB29" i="17"/>
  <c r="AO19" i="17"/>
  <c r="BV34" i="17"/>
  <c r="BM32" i="17"/>
  <c r="BT19" i="17"/>
  <c r="BX28" i="17"/>
  <c r="BD23" i="17"/>
  <c r="Y15" i="17"/>
  <c r="BE41" i="17"/>
  <c r="BW23" i="17"/>
  <c r="AZ24" i="17"/>
  <c r="AO36" i="17"/>
  <c r="AV21" i="17"/>
  <c r="AX26" i="17"/>
  <c r="BH20" i="17"/>
  <c r="AY30" i="17"/>
  <c r="AT38" i="17"/>
  <c r="AX27" i="17"/>
  <c r="BH35" i="17"/>
  <c r="BK25" i="17"/>
  <c r="BA28" i="17"/>
  <c r="AO34" i="17"/>
  <c r="BS18" i="17"/>
  <c r="BQ35" i="17"/>
  <c r="BW26" i="17"/>
  <c r="BL22" i="17"/>
  <c r="BR29" i="17"/>
  <c r="AJ21" i="17"/>
  <c r="Y19" i="17"/>
  <c r="BB24" i="17"/>
  <c r="BQ39" i="17"/>
  <c r="AL32" i="17"/>
  <c r="BY32" i="17"/>
  <c r="BP32" i="17"/>
  <c r="BY23" i="17"/>
  <c r="BX22" i="17"/>
  <c r="AM36" i="17"/>
  <c r="AL31" i="17"/>
  <c r="AP27" i="17"/>
  <c r="AL25" i="17"/>
  <c r="BN41" i="17"/>
  <c r="BN30" i="17"/>
  <c r="AX38" i="17"/>
  <c r="BG33" i="17"/>
  <c r="BJ34" i="17"/>
  <c r="AT34" i="17"/>
  <c r="AV41" i="17"/>
  <c r="BG41" i="17"/>
  <c r="BJ39" i="17"/>
  <c r="BP25" i="17"/>
  <c r="AX22" i="17"/>
  <c r="BS32" i="17"/>
  <c r="BU18" i="17"/>
  <c r="AV40" i="17"/>
  <c r="AV32" i="17"/>
  <c r="BI35" i="17"/>
  <c r="AO27" i="17"/>
  <c r="BY35" i="17"/>
  <c r="BH21" i="17"/>
  <c r="BK21" i="17"/>
  <c r="BP39" i="17"/>
  <c r="AV29" i="17"/>
  <c r="BV33" i="17"/>
  <c r="AV20" i="17"/>
  <c r="BE32" i="17"/>
  <c r="AO24" i="17"/>
  <c r="AZ27" i="17"/>
  <c r="BU33" i="17"/>
  <c r="AT18" i="17"/>
  <c r="BO37" i="17"/>
  <c r="BE28" i="17"/>
  <c r="BO33" i="17"/>
  <c r="AK29" i="17"/>
  <c r="AU40" i="17"/>
  <c r="BO36" i="17"/>
  <c r="BA39" i="17"/>
  <c r="BP33" i="17"/>
  <c r="J15" i="17"/>
  <c r="C312" i="21"/>
  <c r="J16" i="17"/>
  <c r="J18" i="17"/>
  <c r="J19" i="17"/>
  <c r="J17" i="17"/>
  <c r="J14" i="17"/>
  <c r="C316" i="21"/>
  <c r="C314" i="21"/>
  <c r="C313" i="21"/>
  <c r="C317" i="21"/>
  <c r="C315" i="21"/>
  <c r="G317" i="21"/>
  <c r="K14" i="17"/>
  <c r="U9" i="17"/>
  <c r="V49" i="15"/>
  <c r="I49" i="15"/>
  <c r="H253" i="21"/>
  <c r="H49" i="15"/>
  <c r="G253" i="21"/>
  <c r="AI48" i="15"/>
  <c r="AD48" i="15"/>
  <c r="AC48" i="15"/>
  <c r="V48" i="15"/>
  <c r="I48" i="15"/>
  <c r="H252" i="21"/>
  <c r="H48" i="15"/>
  <c r="G252" i="21"/>
  <c r="AI47" i="15"/>
  <c r="Y47" i="15"/>
  <c r="AA47" i="15"/>
  <c r="AD47" i="15"/>
  <c r="I47" i="15"/>
  <c r="H251" i="21"/>
  <c r="Z47" i="15"/>
  <c r="AC47" i="15"/>
  <c r="H47" i="15"/>
  <c r="G251" i="21"/>
  <c r="V47" i="15"/>
  <c r="AI46" i="15"/>
  <c r="AD46" i="15"/>
  <c r="I46" i="15"/>
  <c r="H250" i="21"/>
  <c r="AC46" i="15"/>
  <c r="H46" i="15"/>
  <c r="G250" i="21"/>
  <c r="V46" i="15"/>
  <c r="AI45" i="15"/>
  <c r="AI44" i="15"/>
  <c r="AI43" i="15"/>
  <c r="AD43" i="15"/>
  <c r="AC43" i="15"/>
  <c r="V43" i="15"/>
  <c r="I43" i="15"/>
  <c r="H247" i="21"/>
  <c r="H43" i="15"/>
  <c r="G247" i="21"/>
  <c r="AI42" i="15"/>
  <c r="Y42" i="15"/>
  <c r="AA42" i="15"/>
  <c r="AD42" i="15"/>
  <c r="I42" i="15"/>
  <c r="H246" i="21"/>
  <c r="Z42" i="15"/>
  <c r="AC42" i="15"/>
  <c r="H42" i="15"/>
  <c r="G246" i="21"/>
  <c r="V42" i="15"/>
  <c r="AI41" i="15"/>
  <c r="AA41" i="15"/>
  <c r="AD41" i="15"/>
  <c r="I41" i="15"/>
  <c r="H245" i="21"/>
  <c r="Z41" i="15"/>
  <c r="AC41" i="15"/>
  <c r="H41" i="15"/>
  <c r="G245" i="21"/>
  <c r="Y41" i="15"/>
  <c r="V41" i="15"/>
  <c r="AI40" i="15"/>
  <c r="AD40" i="15"/>
  <c r="I40" i="15"/>
  <c r="H244" i="21"/>
  <c r="AC40" i="15"/>
  <c r="H40" i="15"/>
  <c r="G244" i="21"/>
  <c r="V40" i="15"/>
  <c r="AI39" i="15"/>
  <c r="AD39" i="15"/>
  <c r="I39" i="15"/>
  <c r="H243" i="21"/>
  <c r="AC39" i="15"/>
  <c r="H39" i="15"/>
  <c r="G243" i="21"/>
  <c r="V39" i="15"/>
  <c r="AI38" i="15"/>
  <c r="AD38" i="15"/>
  <c r="I38" i="15"/>
  <c r="H242" i="21"/>
  <c r="AC38" i="15"/>
  <c r="H38" i="15"/>
  <c r="G242" i="21"/>
  <c r="V38" i="15"/>
  <c r="K38" i="15"/>
  <c r="U13" i="15"/>
  <c r="K44" i="15"/>
  <c r="U14" i="15"/>
  <c r="AI34" i="15"/>
  <c r="Y34" i="15"/>
  <c r="Z34" i="15"/>
  <c r="AC34" i="15"/>
  <c r="H34" i="15"/>
  <c r="AA34" i="15"/>
  <c r="AD34" i="15"/>
  <c r="I34" i="15"/>
  <c r="K32" i="15"/>
  <c r="U12" i="15"/>
  <c r="AI25" i="15"/>
  <c r="Y25" i="15"/>
  <c r="Z25" i="15"/>
  <c r="AC25" i="15"/>
  <c r="H25" i="15"/>
  <c r="AA25" i="15"/>
  <c r="AD25" i="15"/>
  <c r="I25" i="15"/>
  <c r="K20" i="15"/>
  <c r="U10" i="15"/>
  <c r="AI26" i="15"/>
  <c r="Y26" i="15"/>
  <c r="Z26" i="15"/>
  <c r="AC26" i="15"/>
  <c r="H26" i="15"/>
  <c r="AA26" i="15"/>
  <c r="AD26" i="15"/>
  <c r="I26" i="15"/>
  <c r="K26" i="15"/>
  <c r="U11" i="15"/>
  <c r="U15" i="15"/>
  <c r="M38" i="15"/>
  <c r="AI37" i="15"/>
  <c r="AD37" i="15"/>
  <c r="I37" i="15"/>
  <c r="H241" i="21"/>
  <c r="AC37" i="15"/>
  <c r="H37" i="15"/>
  <c r="G241" i="21"/>
  <c r="V37" i="15"/>
  <c r="AI36" i="15"/>
  <c r="AD36" i="15"/>
  <c r="I36" i="15"/>
  <c r="H240" i="21"/>
  <c r="AC36" i="15"/>
  <c r="H36" i="15"/>
  <c r="G240" i="21"/>
  <c r="V36" i="15"/>
  <c r="AI35" i="15"/>
  <c r="AI33" i="15"/>
  <c r="AI32" i="15"/>
  <c r="N38" i="15"/>
  <c r="O38" i="15"/>
  <c r="O41" i="15"/>
  <c r="AI31" i="15"/>
  <c r="AD31" i="15"/>
  <c r="I31" i="15"/>
  <c r="H235" i="21"/>
  <c r="AC31" i="15"/>
  <c r="H31" i="15"/>
  <c r="G235" i="21"/>
  <c r="V31" i="15"/>
  <c r="AI30" i="15"/>
  <c r="AD30" i="15"/>
  <c r="I30" i="15"/>
  <c r="H234" i="21"/>
  <c r="AC30" i="15"/>
  <c r="H30" i="15"/>
  <c r="G234" i="21"/>
  <c r="V30" i="15"/>
  <c r="AI29" i="15"/>
  <c r="AD29" i="15"/>
  <c r="I29" i="15"/>
  <c r="H233" i="21"/>
  <c r="AC29" i="15"/>
  <c r="H29" i="15"/>
  <c r="G233" i="21"/>
  <c r="V29" i="15"/>
  <c r="AI28" i="15"/>
  <c r="AD28" i="15"/>
  <c r="I28" i="15"/>
  <c r="H232" i="21"/>
  <c r="AC28" i="15"/>
  <c r="H28" i="15"/>
  <c r="G232" i="21"/>
  <c r="V28" i="15"/>
  <c r="AI27" i="15"/>
  <c r="H229" i="21"/>
  <c r="G229" i="21"/>
  <c r="V25" i="15"/>
  <c r="AI24" i="15"/>
  <c r="AD24" i="15"/>
  <c r="I24" i="15"/>
  <c r="H228" i="21"/>
  <c r="AC24" i="15"/>
  <c r="H24" i="15"/>
  <c r="G228" i="21"/>
  <c r="V24" i="15"/>
  <c r="AI23" i="15"/>
  <c r="AD23" i="15"/>
  <c r="I23" i="15"/>
  <c r="H227" i="21"/>
  <c r="AC23" i="15"/>
  <c r="H23" i="15"/>
  <c r="G227" i="21"/>
  <c r="V23" i="15"/>
  <c r="AI22" i="15"/>
  <c r="AI21" i="15"/>
  <c r="AI20" i="15"/>
  <c r="AI19" i="15"/>
  <c r="AD19" i="15"/>
  <c r="I19" i="15"/>
  <c r="H223" i="21"/>
  <c r="AC19" i="15"/>
  <c r="H19" i="15"/>
  <c r="G223" i="21"/>
  <c r="V19" i="15"/>
  <c r="AI18" i="15"/>
  <c r="AD18" i="15"/>
  <c r="I18" i="15"/>
  <c r="H222" i="21"/>
  <c r="AC18" i="15"/>
  <c r="H18" i="15"/>
  <c r="G222" i="21"/>
  <c r="V18" i="15"/>
  <c r="AI17" i="15"/>
  <c r="AI16" i="15"/>
  <c r="AI15" i="15"/>
  <c r="AI14" i="15"/>
  <c r="AT28" i="16"/>
  <c r="BQ37" i="16"/>
  <c r="BP39" i="16"/>
  <c r="BY30" i="16"/>
  <c r="BF23" i="16"/>
  <c r="BV36" i="16"/>
  <c r="BA28" i="16"/>
  <c r="AQ28" i="16"/>
  <c r="AS37" i="16"/>
  <c r="AU18" i="16"/>
  <c r="BQ41" i="16"/>
  <c r="AQ38" i="16"/>
  <c r="BP26" i="16"/>
  <c r="BL30" i="16"/>
  <c r="AZ27" i="16"/>
  <c r="BU18" i="16"/>
  <c r="BR24" i="16"/>
  <c r="BV34" i="16"/>
  <c r="AM40" i="16"/>
  <c r="AV39" i="16"/>
  <c r="AU40" i="16"/>
  <c r="BR34" i="16"/>
  <c r="BA24" i="16"/>
  <c r="BX40" i="16"/>
  <c r="AN33" i="16"/>
  <c r="AV27" i="16"/>
  <c r="BM28" i="16"/>
  <c r="BG31" i="16"/>
  <c r="AX29" i="16"/>
  <c r="AN39" i="16"/>
  <c r="BG25" i="16"/>
  <c r="AP26" i="16"/>
  <c r="BE35" i="16"/>
  <c r="BY24" i="16"/>
  <c r="AR36" i="16"/>
  <c r="BJ25" i="16"/>
  <c r="AT29" i="16"/>
  <c r="BT25" i="16"/>
  <c r="BU31" i="16"/>
  <c r="AJ18" i="16"/>
  <c r="AX38" i="16"/>
  <c r="BN35" i="16"/>
  <c r="BN41" i="16"/>
  <c r="BK19" i="16"/>
  <c r="AX24" i="16"/>
  <c r="BB24" i="16"/>
  <c r="BP40" i="16"/>
  <c r="BJ31" i="16"/>
  <c r="AU23" i="16"/>
  <c r="AX36" i="16"/>
  <c r="AP32" i="16"/>
  <c r="BR25" i="16"/>
  <c r="BD23" i="16"/>
  <c r="AX19" i="16"/>
  <c r="BY34" i="16"/>
  <c r="AK35" i="16"/>
  <c r="BJ22" i="16"/>
  <c r="AW35" i="16"/>
  <c r="BV29" i="16"/>
  <c r="BC36" i="16"/>
  <c r="BQ24" i="16"/>
  <c r="BG19" i="16"/>
  <c r="AY30" i="16"/>
  <c r="AX31" i="16"/>
  <c r="BQ20" i="16"/>
  <c r="BJ26" i="16"/>
  <c r="BW18" i="16"/>
  <c r="BH40" i="16"/>
  <c r="BR32" i="16"/>
  <c r="AR38" i="16"/>
  <c r="AZ38" i="16"/>
  <c r="AX26" i="16"/>
  <c r="BW41" i="16"/>
  <c r="BD31" i="16"/>
  <c r="BQ38" i="16"/>
  <c r="BU23" i="16"/>
  <c r="BP29" i="16"/>
  <c r="BE33" i="16"/>
  <c r="BH19" i="16"/>
  <c r="AO34" i="16"/>
  <c r="AQ29" i="16"/>
  <c r="BW19" i="16"/>
  <c r="BQ27" i="16"/>
  <c r="AJ35" i="16"/>
  <c r="AJ26" i="16"/>
  <c r="BI25" i="16"/>
  <c r="BY35" i="16"/>
  <c r="BK30" i="16"/>
  <c r="AT35" i="16"/>
  <c r="BP23" i="16"/>
  <c r="AR31" i="16"/>
  <c r="BO33" i="16"/>
  <c r="BE34" i="16"/>
  <c r="AZ19" i="16"/>
  <c r="BE31" i="16"/>
  <c r="AM32" i="16"/>
  <c r="BA25" i="16"/>
  <c r="AR23" i="16"/>
  <c r="BV32" i="16"/>
  <c r="BC27" i="16"/>
  <c r="AV31" i="16"/>
  <c r="AU37" i="16"/>
  <c r="BB29" i="16"/>
  <c r="BR35" i="16"/>
  <c r="BG27" i="16"/>
  <c r="AQ41" i="16"/>
  <c r="BI41" i="16"/>
  <c r="BY25" i="16"/>
  <c r="AZ31" i="16"/>
  <c r="AS34" i="16"/>
  <c r="BO32" i="16"/>
  <c r="BS41" i="16"/>
  <c r="AL39" i="16"/>
  <c r="AZ29" i="16"/>
  <c r="BC41" i="16"/>
  <c r="BW36" i="16"/>
  <c r="BE36" i="16"/>
  <c r="BL28" i="16"/>
  <c r="AO39" i="16"/>
  <c r="BN36" i="16"/>
  <c r="AY29" i="16"/>
  <c r="BX31" i="16"/>
  <c r="BO37" i="16"/>
  <c r="AQ19" i="16"/>
  <c r="BV40" i="16"/>
  <c r="BQ19" i="16"/>
  <c r="BG38" i="16"/>
  <c r="AL24" i="16"/>
  <c r="BE21" i="16"/>
  <c r="BG41" i="16"/>
  <c r="AY18" i="16"/>
  <c r="AP28" i="16"/>
  <c r="AM35" i="16"/>
  <c r="AR24" i="16"/>
  <c r="BJ34" i="16"/>
  <c r="BO22" i="16"/>
  <c r="AT26" i="16"/>
  <c r="AR33" i="16"/>
  <c r="BP27" i="16"/>
  <c r="BW28" i="16"/>
  <c r="AR18" i="16"/>
  <c r="AR20" i="16"/>
  <c r="BA19" i="16"/>
  <c r="BV23" i="16"/>
  <c r="BI29" i="16"/>
  <c r="BC26" i="16"/>
  <c r="AL26" i="16"/>
  <c r="BJ29" i="16"/>
  <c r="AY25" i="16"/>
  <c r="BG35" i="16"/>
  <c r="BN33" i="16"/>
  <c r="AO20" i="16"/>
  <c r="BM38" i="16"/>
  <c r="BE37" i="16"/>
  <c r="BX25" i="16"/>
  <c r="AO31" i="16"/>
  <c r="BU35" i="16"/>
  <c r="BE19" i="16"/>
  <c r="AW26" i="16"/>
  <c r="BS40" i="16"/>
  <c r="BS25" i="16"/>
  <c r="BG40" i="16"/>
  <c r="AW18" i="16"/>
  <c r="BR38" i="16"/>
  <c r="BU39" i="16"/>
  <c r="BS39" i="16"/>
  <c r="BX37" i="16"/>
  <c r="AW23" i="16"/>
  <c r="BL24" i="16"/>
  <c r="BR40" i="16"/>
  <c r="BO35" i="16"/>
  <c r="BY27" i="16"/>
  <c r="AW27" i="16"/>
  <c r="BM27" i="16"/>
  <c r="BN39" i="16"/>
  <c r="BP28" i="16"/>
  <c r="BW25" i="16"/>
  <c r="BD34" i="16"/>
  <c r="AT24" i="16"/>
  <c r="AR22" i="16"/>
  <c r="AQ24" i="16"/>
  <c r="BJ39" i="16"/>
  <c r="BL26" i="16"/>
  <c r="BB21" i="16"/>
  <c r="BH34" i="16"/>
  <c r="BW39" i="16"/>
  <c r="BG32" i="16"/>
  <c r="BH18" i="16"/>
  <c r="BE27" i="16"/>
  <c r="AM26" i="16"/>
  <c r="AS23" i="16"/>
  <c r="AQ22" i="16"/>
  <c r="BT29" i="16"/>
  <c r="AJ34" i="16"/>
  <c r="BW26" i="16"/>
  <c r="AV41" i="16"/>
  <c r="AS26" i="16"/>
  <c r="AU31" i="16"/>
  <c r="BY22" i="16"/>
  <c r="AL25" i="16"/>
  <c r="BB31" i="16"/>
  <c r="AR29" i="16"/>
  <c r="AM31" i="16"/>
  <c r="BA39" i="16"/>
  <c r="BC37" i="16"/>
  <c r="BR36" i="16"/>
  <c r="BY19" i="16"/>
  <c r="BY23" i="16"/>
  <c r="BX34" i="16"/>
  <c r="BT24" i="16"/>
  <c r="BS28" i="16"/>
  <c r="AM37" i="16"/>
  <c r="BW29" i="16"/>
  <c r="AV38" i="16"/>
  <c r="BC28" i="16"/>
  <c r="BR21" i="16"/>
  <c r="BG21" i="16"/>
  <c r="BO21" i="16"/>
  <c r="BT37" i="16"/>
  <c r="AJ38" i="16"/>
  <c r="AU19" i="16"/>
  <c r="AL40" i="16"/>
  <c r="BT39" i="16"/>
  <c r="AM38" i="16"/>
  <c r="AO28" i="16"/>
  <c r="BL41" i="16"/>
  <c r="BQ40" i="16"/>
  <c r="BM35" i="16"/>
  <c r="BT19" i="16"/>
  <c r="BG34" i="16"/>
  <c r="AS19" i="16"/>
  <c r="BH21" i="16"/>
  <c r="BF34" i="16"/>
  <c r="BN28" i="16"/>
  <c r="AV24" i="16"/>
  <c r="AJ21" i="16"/>
  <c r="BX20" i="16"/>
  <c r="AO21" i="16"/>
  <c r="BA37" i="16"/>
  <c r="BS18" i="16"/>
  <c r="BJ23" i="16"/>
  <c r="AV37" i="16"/>
  <c r="BK26" i="16"/>
  <c r="BP33" i="16"/>
  <c r="BR26" i="16"/>
  <c r="BM22" i="16"/>
  <c r="BS32" i="16"/>
  <c r="BF31" i="16"/>
  <c r="AK26" i="16"/>
  <c r="BV26" i="16"/>
  <c r="BK23" i="16"/>
  <c r="BQ21" i="16"/>
  <c r="BF27" i="16"/>
  <c r="BX32" i="16"/>
  <c r="BB28" i="16"/>
  <c r="BL27" i="16"/>
  <c r="BN31" i="16"/>
  <c r="BY32" i="16"/>
  <c r="AV40" i="16"/>
  <c r="AL37" i="16"/>
  <c r="BC39" i="16"/>
  <c r="BW20" i="16"/>
  <c r="AN36" i="16"/>
  <c r="BT22" i="16"/>
  <c r="BU30" i="16"/>
  <c r="AY37" i="16"/>
  <c r="AP30" i="16"/>
  <c r="BA38" i="16"/>
  <c r="BD30" i="16"/>
  <c r="AP25" i="16"/>
  <c r="BT28" i="16"/>
  <c r="BW27" i="16"/>
  <c r="AV36" i="16"/>
  <c r="AT32" i="16"/>
  <c r="BY38" i="16"/>
  <c r="BT35" i="16"/>
  <c r="BR29" i="16"/>
  <c r="AO24" i="16"/>
  <c r="BR39" i="16"/>
  <c r="BD19" i="16"/>
  <c r="BB20" i="16"/>
  <c r="AK18" i="16"/>
  <c r="BV31" i="16"/>
  <c r="AM30" i="16"/>
  <c r="AJ23" i="16"/>
  <c r="AM22" i="16"/>
  <c r="BO23" i="16"/>
  <c r="BI24" i="16"/>
  <c r="BM30" i="16"/>
  <c r="BA32" i="16"/>
  <c r="BI31" i="16"/>
  <c r="BQ29" i="16"/>
  <c r="AK27" i="16"/>
  <c r="AZ35" i="16"/>
  <c r="BT23" i="16"/>
  <c r="BL20" i="16"/>
  <c r="BP30" i="16"/>
  <c r="AJ22" i="16"/>
  <c r="AL18" i="16"/>
  <c r="BA30" i="16"/>
  <c r="BE25" i="16"/>
  <c r="AV25" i="16"/>
  <c r="BN32" i="16"/>
  <c r="AX34" i="16"/>
  <c r="BQ28" i="16"/>
  <c r="BG24" i="16"/>
  <c r="BB41" i="16"/>
  <c r="AR19" i="16"/>
  <c r="BI38" i="16"/>
  <c r="AX35" i="16"/>
  <c r="AL29" i="16"/>
  <c r="BJ32" i="16"/>
  <c r="AW39" i="16"/>
  <c r="AX25" i="16"/>
  <c r="BS35" i="16"/>
  <c r="AR40" i="16"/>
  <c r="AW24" i="16"/>
  <c r="BU38" i="16"/>
  <c r="AN32" i="16"/>
  <c r="BU37" i="16"/>
  <c r="BV41" i="16"/>
  <c r="BY36" i="16"/>
  <c r="BG18" i="16"/>
  <c r="BA41" i="16"/>
  <c r="AQ36" i="16"/>
  <c r="BA18" i="16"/>
  <c r="BK22" i="16"/>
  <c r="AZ20" i="16"/>
  <c r="BD29" i="16"/>
  <c r="BP18" i="16"/>
  <c r="BG20" i="16"/>
  <c r="AY27" i="16"/>
  <c r="AM20" i="16"/>
  <c r="AJ28" i="16"/>
  <c r="BH29" i="16"/>
  <c r="BS33" i="16"/>
  <c r="AX41" i="16"/>
  <c r="BC34" i="16"/>
  <c r="BU21" i="16"/>
  <c r="BX22" i="16"/>
  <c r="BR27" i="16"/>
  <c r="BQ36" i="16"/>
  <c r="AQ35" i="16"/>
  <c r="BE32" i="16"/>
  <c r="BU27" i="16"/>
  <c r="BH38" i="16"/>
  <c r="BG26" i="16"/>
  <c r="BT30" i="16"/>
  <c r="AT36" i="16"/>
  <c r="AS31" i="16"/>
  <c r="AZ26" i="16"/>
  <c r="BA34" i="16"/>
  <c r="BY39" i="16"/>
  <c r="BM39" i="16"/>
  <c r="AP39" i="16"/>
  <c r="BM36" i="16"/>
  <c r="AP24" i="16"/>
  <c r="AS24" i="16"/>
  <c r="BS27" i="16"/>
  <c r="AK36" i="16"/>
  <c r="AV34" i="16"/>
  <c r="BV19" i="16"/>
  <c r="AU34" i="16"/>
  <c r="AP18" i="16"/>
  <c r="AN20" i="16"/>
  <c r="BW31" i="16"/>
  <c r="BD32" i="16"/>
  <c r="AT21" i="16"/>
  <c r="BF28" i="16"/>
  <c r="AT20" i="16"/>
  <c r="BC19" i="16"/>
  <c r="BI39" i="16"/>
  <c r="AJ20" i="16"/>
  <c r="BP35" i="16"/>
  <c r="BB33" i="16"/>
  <c r="BQ39" i="16"/>
  <c r="AQ32" i="16"/>
  <c r="BG37" i="16"/>
  <c r="AQ40" i="16"/>
  <c r="BC20" i="16"/>
  <c r="BE23" i="16"/>
  <c r="BG22" i="16"/>
  <c r="AO32" i="16"/>
  <c r="AL31" i="16"/>
  <c r="BH30" i="16"/>
  <c r="BM26" i="16"/>
  <c r="AQ20" i="16"/>
  <c r="BN18" i="16"/>
  <c r="BN22" i="16"/>
  <c r="AP23" i="16"/>
  <c r="AY33" i="16"/>
  <c r="BD24" i="16"/>
  <c r="BP22" i="16"/>
  <c r="AP22" i="16"/>
  <c r="BT40" i="16"/>
  <c r="BP25" i="16"/>
  <c r="BB35" i="16"/>
  <c r="BL19" i="16"/>
  <c r="BH31" i="16"/>
  <c r="BB34" i="16"/>
  <c r="AY35" i="16"/>
  <c r="BO40" i="16"/>
  <c r="AZ33" i="16"/>
  <c r="BE38" i="16"/>
  <c r="BJ24" i="16"/>
  <c r="BO34" i="16"/>
  <c r="AP37" i="16"/>
  <c r="AL27" i="16"/>
  <c r="AT25" i="16"/>
  <c r="AN38" i="16"/>
  <c r="AS41" i="16"/>
  <c r="BD39" i="16"/>
  <c r="BI20" i="16"/>
  <c r="BJ20" i="16"/>
  <c r="BP41" i="16"/>
  <c r="BR20" i="16"/>
  <c r="BI40" i="16"/>
  <c r="BV28" i="16"/>
  <c r="BP19" i="16"/>
  <c r="BW38" i="16"/>
  <c r="BH23" i="16"/>
  <c r="BC30" i="16"/>
  <c r="BD40" i="16"/>
  <c r="BW32" i="16"/>
  <c r="AZ23" i="16"/>
  <c r="AQ33" i="16"/>
  <c r="BR33" i="16"/>
  <c r="BK29" i="16"/>
  <c r="AS32" i="16"/>
  <c r="AM39" i="16"/>
  <c r="AV22" i="16"/>
  <c r="AN40" i="16"/>
  <c r="BP24" i="16"/>
  <c r="AO23" i="16"/>
  <c r="BS22" i="16"/>
  <c r="AW29" i="16"/>
  <c r="AT40" i="16"/>
  <c r="AR37" i="16"/>
  <c r="AV32" i="16"/>
  <c r="BT26" i="16"/>
  <c r="AW30" i="16"/>
  <c r="BF33" i="16"/>
  <c r="AS38" i="16"/>
  <c r="AS22" i="16"/>
  <c r="BQ25" i="16"/>
  <c r="BJ30" i="16"/>
  <c r="AQ26" i="16"/>
  <c r="AM23" i="16"/>
  <c r="BI22" i="16"/>
  <c r="AM36" i="16"/>
  <c r="BJ35" i="16"/>
  <c r="BT41" i="16"/>
  <c r="BQ23" i="16"/>
  <c r="AU39" i="16"/>
  <c r="BJ37" i="16"/>
  <c r="BF40" i="16"/>
  <c r="AP20" i="16"/>
  <c r="BF41" i="16"/>
  <c r="BI28" i="16"/>
  <c r="AP38" i="16"/>
  <c r="AN26" i="16"/>
  <c r="AJ36" i="16"/>
  <c r="BM24" i="16"/>
  <c r="AL35" i="16"/>
  <c r="AQ34" i="16"/>
  <c r="AL41" i="16"/>
  <c r="AL38" i="16"/>
  <c r="BV30" i="16"/>
  <c r="BU24" i="16"/>
  <c r="BF20" i="16"/>
  <c r="BU22" i="16"/>
  <c r="AW38" i="16"/>
  <c r="BS38" i="16"/>
  <c r="BY18" i="16"/>
  <c r="BF36" i="16"/>
  <c r="BB22" i="16"/>
  <c r="AY38" i="16"/>
  <c r="BN25" i="16"/>
  <c r="BE26" i="16"/>
  <c r="BJ21" i="16"/>
  <c r="BW30" i="16"/>
  <c r="AU24" i="16"/>
  <c r="AV35" i="16"/>
  <c r="BU34" i="16"/>
  <c r="AW22" i="16"/>
  <c r="BC33" i="16"/>
  <c r="AR25" i="16"/>
  <c r="BU32" i="16"/>
  <c r="BG39" i="16"/>
  <c r="BQ35" i="16"/>
  <c r="AJ41" i="16"/>
  <c r="AK24" i="16"/>
  <c r="BB30" i="16"/>
  <c r="BD38" i="16"/>
  <c r="BL40" i="16"/>
  <c r="AZ37" i="16"/>
  <c r="BD37" i="16"/>
  <c r="BH26" i="16"/>
  <c r="BT21" i="16"/>
  <c r="AN28" i="16"/>
  <c r="BN37" i="16"/>
  <c r="BL21" i="16"/>
  <c r="BX36" i="16"/>
  <c r="AS18" i="16"/>
  <c r="BJ38" i="16"/>
  <c r="BW35" i="16"/>
  <c r="BH37" i="16"/>
  <c r="BX29" i="16"/>
  <c r="BY31" i="16"/>
  <c r="AS20" i="16"/>
  <c r="AL21" i="16"/>
  <c r="AZ18" i="16"/>
  <c r="AT19" i="16"/>
  <c r="AN24" i="16"/>
  <c r="AT39" i="16"/>
  <c r="BO18" i="16"/>
  <c r="BM29" i="16"/>
  <c r="BS31" i="16"/>
  <c r="AY31" i="16"/>
  <c r="AY41" i="16"/>
  <c r="AV29" i="16"/>
  <c r="BF37" i="16"/>
  <c r="BV18" i="16"/>
  <c r="BP34" i="16"/>
  <c r="BO27" i="16"/>
  <c r="AQ30" i="16"/>
  <c r="BS20" i="16"/>
  <c r="AV19" i="16"/>
  <c r="BC35" i="16"/>
  <c r="AK37" i="16"/>
  <c r="AR27" i="16"/>
  <c r="AU29" i="16"/>
  <c r="AX33" i="16"/>
  <c r="AU25" i="16"/>
  <c r="BE22" i="16"/>
  <c r="BA22" i="16"/>
  <c r="AP34" i="16"/>
  <c r="AW41" i="16"/>
  <c r="BN20" i="16"/>
  <c r="AQ31" i="16"/>
  <c r="AT27" i="16"/>
  <c r="BI34" i="16"/>
  <c r="AW28" i="16"/>
  <c r="BG33" i="16"/>
  <c r="AX39" i="16"/>
  <c r="BX35" i="16"/>
  <c r="AW21" i="16"/>
  <c r="AW19" i="16"/>
  <c r="AM33" i="16"/>
  <c r="AW31" i="16"/>
  <c r="AO40" i="16"/>
  <c r="BH27" i="16"/>
  <c r="BM32" i="16"/>
  <c r="AZ32" i="16"/>
  <c r="AQ39" i="16"/>
  <c r="AV30" i="16"/>
  <c r="AT18" i="16"/>
  <c r="BS34" i="16"/>
  <c r="AY21" i="16"/>
  <c r="AY34" i="16"/>
  <c r="BF19" i="16"/>
  <c r="AZ36" i="16"/>
  <c r="BJ28" i="16"/>
  <c r="BK39" i="16"/>
  <c r="AN37" i="16"/>
  <c r="BE29" i="16"/>
  <c r="BO19" i="16"/>
  <c r="BD26" i="16"/>
  <c r="AW34" i="16"/>
  <c r="AJ37" i="16"/>
  <c r="AK19" i="16"/>
  <c r="AM19" i="16"/>
  <c r="AW40" i="16"/>
  <c r="AK33" i="16"/>
  <c r="BA20" i="16"/>
  <c r="AL20" i="16"/>
  <c r="AV20" i="16"/>
  <c r="BI36" i="16"/>
  <c r="AN34" i="16"/>
  <c r="BA21" i="16"/>
  <c r="BL34" i="16"/>
  <c r="BA36" i="16"/>
  <c r="AN35" i="16"/>
  <c r="BH28" i="16"/>
  <c r="AZ30" i="16"/>
  <c r="BX21" i="16"/>
  <c r="BH25" i="16"/>
  <c r="AO19" i="16"/>
  <c r="AU30" i="16"/>
  <c r="BY20" i="16"/>
  <c r="AS35" i="16"/>
  <c r="AP40" i="16"/>
  <c r="AO36" i="16"/>
  <c r="BB27" i="16"/>
  <c r="BO20" i="16"/>
  <c r="AR35" i="16"/>
  <c r="AJ27" i="16"/>
  <c r="BS26" i="16"/>
  <c r="BU19" i="16"/>
  <c r="BG36" i="16"/>
  <c r="AS36" i="16"/>
  <c r="BN27" i="16"/>
  <c r="AO41" i="16"/>
  <c r="AX32" i="16"/>
  <c r="BK31" i="16"/>
  <c r="BB18" i="16"/>
  <c r="BR28" i="16"/>
  <c r="AW25" i="16"/>
  <c r="AO38" i="16"/>
  <c r="AU32" i="16"/>
  <c r="BM40" i="16"/>
  <c r="BF24" i="16"/>
  <c r="AR21" i="16"/>
  <c r="BT34" i="16"/>
  <c r="BH41" i="16"/>
  <c r="AY19" i="16"/>
  <c r="BR23" i="16"/>
  <c r="AU35" i="16"/>
  <c r="AW32" i="16"/>
  <c r="AS29" i="16"/>
  <c r="AT30" i="16"/>
  <c r="AO35" i="16"/>
  <c r="BX28" i="16"/>
  <c r="BT27" i="16"/>
  <c r="AT33" i="16"/>
  <c r="AW37" i="16"/>
  <c r="AV28" i="16"/>
  <c r="AX20" i="16"/>
  <c r="AY28" i="16"/>
  <c r="BE30" i="16"/>
  <c r="BF35" i="16"/>
  <c r="BR31" i="16"/>
  <c r="AN25" i="16"/>
  <c r="BF32" i="16"/>
  <c r="AT41" i="16"/>
  <c r="AX28" i="16"/>
  <c r="BL25" i="16"/>
  <c r="BM21" i="16"/>
  <c r="BF39" i="16"/>
  <c r="AP27" i="16"/>
  <c r="AS21" i="16"/>
  <c r="BI33" i="16"/>
  <c r="AQ21" i="16"/>
  <c r="BM41" i="16"/>
  <c r="BA27" i="16"/>
  <c r="AQ23" i="16"/>
  <c r="AV21" i="16"/>
  <c r="AM25" i="16"/>
  <c r="AV18" i="16"/>
  <c r="BI26" i="16"/>
  <c r="BA23" i="16"/>
  <c r="BD25" i="16"/>
  <c r="BT33" i="16"/>
  <c r="BF18" i="16"/>
  <c r="AO26" i="16"/>
  <c r="AL23" i="16"/>
  <c r="AO29" i="16"/>
  <c r="AO18" i="16"/>
  <c r="BD35" i="16"/>
  <c r="AS30" i="16"/>
  <c r="BD20" i="16"/>
  <c r="BK27" i="16"/>
  <c r="BG28" i="16"/>
  <c r="BO39" i="16"/>
  <c r="BM25" i="16"/>
  <c r="AN30" i="16"/>
  <c r="AP36" i="16"/>
  <c r="AT23" i="16"/>
  <c r="BO30" i="16"/>
  <c r="AL22" i="16"/>
  <c r="AK40" i="16"/>
  <c r="AZ34" i="16"/>
  <c r="BL22" i="16"/>
  <c r="BC23" i="16"/>
  <c r="AU27" i="16"/>
  <c r="BM19" i="16"/>
  <c r="AK31" i="16"/>
  <c r="BC21" i="16"/>
  <c r="AR39" i="16"/>
  <c r="AO22" i="16"/>
  <c r="BO25" i="16"/>
  <c r="AU33" i="16"/>
  <c r="BF26" i="16"/>
  <c r="BV20" i="16"/>
  <c r="BA35" i="16"/>
  <c r="AN41" i="16"/>
  <c r="AX21" i="16"/>
  <c r="BH20" i="16"/>
  <c r="BU33" i="16"/>
  <c r="BA33" i="16"/>
  <c r="AJ19" i="16"/>
  <c r="AY26" i="16"/>
  <c r="AK28" i="16"/>
  <c r="BI27" i="16"/>
  <c r="BI18" i="16"/>
  <c r="AJ33" i="16"/>
  <c r="BX27" i="16"/>
  <c r="AU26" i="16"/>
  <c r="BU20" i="16"/>
  <c r="AL19" i="16"/>
  <c r="AX37" i="16"/>
  <c r="BX39" i="16"/>
  <c r="BX33" i="16"/>
  <c r="AM24" i="16"/>
  <c r="BE18" i="16"/>
  <c r="BL37" i="16"/>
  <c r="BF38" i="16"/>
  <c r="AX30" i="16"/>
  <c r="BN30" i="16"/>
  <c r="BU36" i="16"/>
  <c r="AJ40" i="16"/>
  <c r="BC31" i="16"/>
  <c r="BK38" i="16"/>
  <c r="AY39" i="16"/>
  <c r="BX30" i="16"/>
  <c r="BA26" i="16"/>
  <c r="BJ19" i="16"/>
  <c r="AN27" i="16"/>
  <c r="BL39" i="16"/>
  <c r="AS27" i="16"/>
  <c r="AL34" i="16"/>
  <c r="AP19" i="16"/>
  <c r="AU38" i="16"/>
  <c r="BP37" i="16"/>
  <c r="AM41" i="16"/>
  <c r="AJ29" i="16"/>
  <c r="AY36" i="16"/>
  <c r="AK29" i="16"/>
  <c r="BK33" i="16"/>
  <c r="BJ27" i="16"/>
  <c r="BO31" i="16"/>
  <c r="BW21" i="16"/>
  <c r="AL32" i="16"/>
  <c r="AZ40" i="16"/>
  <c r="BJ18" i="16"/>
  <c r="BQ34" i="16"/>
  <c r="BC22" i="16"/>
  <c r="BN24" i="16"/>
  <c r="BX38" i="16"/>
  <c r="AL33" i="16"/>
  <c r="BR19" i="16"/>
  <c r="BR22" i="16"/>
  <c r="BU41" i="16"/>
  <c r="BS30" i="16"/>
  <c r="BS37" i="16"/>
  <c r="BY28" i="16"/>
  <c r="BI19" i="16"/>
  <c r="BY21" i="16"/>
  <c r="BU40" i="16"/>
  <c r="AJ31" i="16"/>
  <c r="BD28" i="16"/>
  <c r="BQ33" i="16"/>
  <c r="BS21" i="16"/>
  <c r="AQ27" i="16"/>
  <c r="AK23" i="16"/>
  <c r="BD27" i="16"/>
  <c r="BT38" i="16"/>
  <c r="BN23" i="16"/>
  <c r="BN29" i="16"/>
  <c r="AU21" i="16"/>
  <c r="AK21" i="16"/>
  <c r="AO33" i="16"/>
  <c r="BS36" i="16"/>
  <c r="AK39" i="16"/>
  <c r="AY23" i="16"/>
  <c r="BO38" i="16"/>
  <c r="AT37" i="16"/>
  <c r="AP21" i="16"/>
  <c r="AV33" i="16"/>
  <c r="BD18" i="16"/>
  <c r="BK20" i="16"/>
  <c r="BE24" i="16"/>
  <c r="AN31" i="16"/>
  <c r="BT20" i="16"/>
  <c r="BV27" i="16"/>
  <c r="AQ25" i="16"/>
  <c r="BP36" i="16"/>
  <c r="BF29" i="16"/>
  <c r="BO29" i="16"/>
  <c r="BR18" i="16"/>
  <c r="BL32" i="16"/>
  <c r="BN38" i="16"/>
  <c r="AR41" i="16"/>
  <c r="AS25" i="16"/>
  <c r="AN22" i="16"/>
  <c r="AU28" i="16"/>
  <c r="BW33" i="16"/>
  <c r="AU36" i="16"/>
  <c r="AN18" i="16"/>
  <c r="BF30" i="16"/>
  <c r="BB37" i="16"/>
  <c r="BO26" i="16"/>
  <c r="BB19" i="16"/>
  <c r="BN19" i="16"/>
  <c r="BG23" i="16"/>
  <c r="BB38" i="16"/>
  <c r="BU29" i="16"/>
  <c r="AT34" i="16"/>
  <c r="BK21" i="16"/>
  <c r="BK28" i="16"/>
  <c r="AK22" i="16"/>
  <c r="AK38" i="16"/>
  <c r="BY40" i="16"/>
  <c r="AV26" i="16"/>
  <c r="BU28" i="16"/>
  <c r="AJ39" i="16"/>
  <c r="AY32" i="16"/>
  <c r="AO27" i="16"/>
  <c r="BK24" i="16"/>
  <c r="AM29" i="16"/>
  <c r="AM18" i="16"/>
  <c r="BB36" i="16"/>
  <c r="BO36" i="16"/>
  <c r="AU20" i="16"/>
  <c r="BP31" i="16"/>
  <c r="AP41" i="16"/>
  <c r="AS40" i="16"/>
  <c r="BY41" i="16"/>
  <c r="AM21" i="16"/>
  <c r="BH39" i="16"/>
  <c r="BV38" i="16"/>
  <c r="BN21" i="16"/>
  <c r="BK32" i="16"/>
  <c r="BC29" i="16"/>
  <c r="BL29" i="16"/>
  <c r="BF21" i="16"/>
  <c r="BM33" i="16"/>
  <c r="AJ24" i="16"/>
  <c r="AJ30" i="16"/>
  <c r="BT32" i="16"/>
  <c r="AX22" i="16"/>
  <c r="BK18" i="16"/>
  <c r="BL18" i="16"/>
  <c r="AO25" i="16"/>
  <c r="BW34" i="16"/>
  <c r="BB39" i="16"/>
  <c r="BI32" i="16"/>
  <c r="BS19" i="16"/>
  <c r="BV39" i="16"/>
  <c r="BD22" i="16"/>
  <c r="BD41" i="16"/>
  <c r="BS29" i="16"/>
  <c r="AP31" i="16"/>
  <c r="AZ21" i="16"/>
  <c r="AR30" i="16"/>
  <c r="BS24" i="16"/>
  <c r="BM37" i="16"/>
  <c r="BK35" i="16"/>
  <c r="BH32" i="16"/>
  <c r="BI21" i="16"/>
  <c r="AJ32" i="16"/>
  <c r="AY40" i="16"/>
  <c r="BH35" i="16"/>
  <c r="AV23" i="16"/>
  <c r="BQ18" i="16"/>
  <c r="AP29" i="16"/>
  <c r="BR37" i="16"/>
  <c r="BB32" i="16"/>
  <c r="AT31" i="16"/>
  <c r="AP35" i="16"/>
  <c r="AR32" i="16"/>
  <c r="BL36" i="16"/>
  <c r="AT22" i="16"/>
  <c r="BN40" i="16"/>
  <c r="AQ18" i="16"/>
  <c r="AM34" i="16"/>
  <c r="AU22" i="16"/>
  <c r="AS39" i="16"/>
  <c r="AX23" i="16"/>
  <c r="AZ39" i="16"/>
  <c r="AL28" i="16"/>
  <c r="BQ26" i="16"/>
  <c r="BH36" i="16"/>
  <c r="AR28" i="16"/>
  <c r="BN26" i="16"/>
  <c r="BI35" i="16"/>
  <c r="BT36" i="16"/>
  <c r="AQ37" i="16"/>
  <c r="BA31" i="16"/>
  <c r="AS28" i="16"/>
  <c r="AK20" i="16"/>
  <c r="AM28" i="16"/>
  <c r="BF25" i="16"/>
  <c r="AP33" i="16"/>
  <c r="BW22" i="16"/>
  <c r="AR34" i="16"/>
  <c r="BM23" i="16"/>
  <c r="AU41" i="16"/>
  <c r="AX27" i="16"/>
  <c r="BQ32" i="16"/>
  <c r="AK34" i="16"/>
  <c r="AN19" i="16"/>
  <c r="BX19" i="16"/>
  <c r="BX41" i="16"/>
  <c r="BW23" i="16"/>
  <c r="BK25" i="16"/>
  <c r="BR41" i="16"/>
  <c r="AZ28" i="16"/>
  <c r="BC38" i="16"/>
  <c r="BJ33" i="16"/>
  <c r="AT38" i="16"/>
  <c r="BP38" i="16"/>
  <c r="BJ36" i="16"/>
  <c r="AZ22" i="16"/>
  <c r="BC32" i="16"/>
  <c r="BW37" i="16"/>
  <c r="BC40" i="16"/>
  <c r="BM34" i="16"/>
  <c r="BK41" i="16"/>
  <c r="AN23" i="16"/>
  <c r="BT18" i="16"/>
  <c r="BE39" i="16"/>
  <c r="BW24" i="16"/>
  <c r="AJ25" i="16"/>
  <c r="AK25" i="16"/>
  <c r="BL38" i="16"/>
  <c r="BL31" i="16"/>
  <c r="BH33" i="16"/>
  <c r="BG29" i="16"/>
  <c r="BV24" i="16"/>
  <c r="BV37" i="16"/>
  <c r="BY33" i="16"/>
  <c r="BL33" i="16"/>
  <c r="BL35" i="16"/>
  <c r="BE41" i="16"/>
  <c r="BE20" i="16"/>
  <c r="BV35" i="16"/>
  <c r="BQ30" i="16"/>
  <c r="AY24" i="16"/>
  <c r="BA29" i="16"/>
  <c r="BJ40" i="16"/>
  <c r="BI30" i="16"/>
  <c r="BU25" i="16"/>
  <c r="AL36" i="16"/>
  <c r="AS33" i="16"/>
  <c r="BB23" i="16"/>
  <c r="BP32" i="16"/>
  <c r="BD36" i="16"/>
  <c r="AL30" i="16"/>
  <c r="BG30" i="16"/>
  <c r="BK40" i="16"/>
  <c r="BJ41" i="16"/>
  <c r="BV22" i="16"/>
  <c r="BY29" i="16"/>
  <c r="AK41" i="16"/>
  <c r="AX18" i="16"/>
  <c r="AN29" i="16"/>
  <c r="BD21" i="16"/>
  <c r="BR30" i="16"/>
  <c r="BM20" i="16"/>
  <c r="AR26" i="16"/>
  <c r="BB26" i="16"/>
  <c r="BQ22" i="16"/>
  <c r="AW33" i="16"/>
  <c r="BO41" i="16"/>
  <c r="AY20" i="16"/>
  <c r="BM18" i="16"/>
  <c r="AY22" i="16"/>
  <c r="BX23" i="16"/>
  <c r="AW36" i="16"/>
  <c r="BE28" i="16"/>
  <c r="BA40" i="16"/>
  <c r="BI37" i="16"/>
  <c r="BC24" i="16"/>
  <c r="BD33" i="16"/>
  <c r="AK32" i="16"/>
  <c r="AZ24" i="16"/>
  <c r="BX24" i="16"/>
  <c r="AM27" i="16"/>
  <c r="BU26" i="16"/>
  <c r="AW20" i="16"/>
  <c r="BC25" i="16"/>
  <c r="BS23" i="16"/>
  <c r="BV21" i="16"/>
  <c r="BO28" i="16"/>
  <c r="BE40" i="16"/>
  <c r="BH22" i="16"/>
  <c r="BY26" i="16"/>
  <c r="AO37" i="16"/>
  <c r="BT31" i="16"/>
  <c r="AZ41" i="16"/>
  <c r="BW40" i="16"/>
  <c r="BN34" i="16"/>
  <c r="BV25" i="16"/>
  <c r="BK36" i="16"/>
  <c r="AK30" i="16"/>
  <c r="BO24" i="16"/>
  <c r="BB40" i="16"/>
  <c r="BP20" i="16"/>
  <c r="BQ31" i="16"/>
  <c r="BM31" i="16"/>
  <c r="BI23" i="16"/>
  <c r="AO30" i="16"/>
  <c r="BX26" i="16"/>
  <c r="BL23" i="16"/>
  <c r="BK37" i="16"/>
  <c r="BB25" i="16"/>
  <c r="AN21" i="16"/>
  <c r="BF22" i="16"/>
  <c r="AX40" i="16"/>
  <c r="BK34" i="16"/>
  <c r="BP21" i="16"/>
  <c r="BV33" i="16"/>
  <c r="BY37" i="16"/>
  <c r="AZ25" i="16"/>
  <c r="BH24" i="16"/>
  <c r="BX18" i="16"/>
  <c r="BC18" i="16"/>
  <c r="AI13" i="15"/>
  <c r="AO7" i="15"/>
  <c r="AD13" i="15"/>
  <c r="I13" i="15"/>
  <c r="H217" i="21"/>
  <c r="AC13" i="15"/>
  <c r="H13" i="15"/>
  <c r="G217" i="21"/>
  <c r="V13" i="15"/>
  <c r="AI12" i="15"/>
  <c r="AN7" i="15"/>
  <c r="AI11" i="15"/>
  <c r="AM7" i="15"/>
  <c r="AI10" i="15"/>
  <c r="AL7" i="15"/>
  <c r="AI9" i="15"/>
  <c r="AI8" i="15"/>
  <c r="AJ7" i="15"/>
  <c r="BY7" i="15"/>
  <c r="BX7" i="15"/>
  <c r="BW7" i="15"/>
  <c r="BV7" i="15"/>
  <c r="BU7" i="15"/>
  <c r="BT7" i="15"/>
  <c r="BS7" i="15"/>
  <c r="BR7" i="15"/>
  <c r="BQ7" i="15"/>
  <c r="BP7" i="15"/>
  <c r="BO7" i="15"/>
  <c r="BN7" i="15"/>
  <c r="BM7" i="15"/>
  <c r="BL7" i="15"/>
  <c r="BK7" i="15"/>
  <c r="BJ7" i="15"/>
  <c r="BI7" i="15"/>
  <c r="BH7" i="15"/>
  <c r="BG7" i="15"/>
  <c r="BF7" i="15"/>
  <c r="BE7" i="15"/>
  <c r="BD7" i="15"/>
  <c r="BC7" i="15"/>
  <c r="BB7" i="15"/>
  <c r="BA7" i="15"/>
  <c r="AZ7" i="15"/>
  <c r="AY7" i="15"/>
  <c r="AX7" i="15"/>
  <c r="AW7" i="15"/>
  <c r="AV7" i="15"/>
  <c r="AU7" i="15"/>
  <c r="AT7" i="15"/>
  <c r="AS7" i="15"/>
  <c r="AR7" i="15"/>
  <c r="AQ7" i="15"/>
  <c r="AP7" i="15"/>
  <c r="AK7" i="15"/>
  <c r="I3" i="15"/>
  <c r="H3" i="15"/>
  <c r="AI49" i="14"/>
  <c r="Y49" i="14"/>
  <c r="AA49" i="14"/>
  <c r="AD49" i="14"/>
  <c r="Z49" i="14"/>
  <c r="AC49" i="14"/>
  <c r="V49" i="14"/>
  <c r="I49" i="14"/>
  <c r="H206" i="21"/>
  <c r="H49" i="14"/>
  <c r="G206" i="21"/>
  <c r="AI48" i="14"/>
  <c r="AD48" i="14"/>
  <c r="AC48" i="14"/>
  <c r="V48" i="14"/>
  <c r="I48" i="14"/>
  <c r="H205" i="21"/>
  <c r="H48" i="14"/>
  <c r="G205" i="21"/>
  <c r="AI47" i="14"/>
  <c r="AD47" i="14"/>
  <c r="I47" i="14"/>
  <c r="H204" i="21"/>
  <c r="AC47" i="14"/>
  <c r="H47" i="14"/>
  <c r="G204" i="21"/>
  <c r="V47" i="14"/>
  <c r="AI46" i="14"/>
  <c r="Y46" i="14"/>
  <c r="AA46" i="14"/>
  <c r="AD46" i="14"/>
  <c r="I46" i="14"/>
  <c r="H203" i="21"/>
  <c r="Z46" i="14"/>
  <c r="AC46" i="14"/>
  <c r="H46" i="14"/>
  <c r="G203" i="21"/>
  <c r="V46" i="14"/>
  <c r="AI45" i="14"/>
  <c r="AD45" i="14"/>
  <c r="I45" i="14"/>
  <c r="H202" i="21"/>
  <c r="AC45" i="14"/>
  <c r="H45" i="14"/>
  <c r="G202" i="21"/>
  <c r="V45" i="14"/>
  <c r="AI44" i="14"/>
  <c r="AI43" i="14"/>
  <c r="AD43" i="14"/>
  <c r="AC43" i="14"/>
  <c r="V43" i="14"/>
  <c r="I43" i="14"/>
  <c r="H200" i="21"/>
  <c r="H43" i="14"/>
  <c r="G200" i="21"/>
  <c r="AI42" i="14"/>
  <c r="AD42" i="14"/>
  <c r="I42" i="14"/>
  <c r="H199" i="21"/>
  <c r="AC42" i="14"/>
  <c r="H42" i="14"/>
  <c r="G199" i="21"/>
  <c r="V42" i="14"/>
  <c r="AI41" i="14"/>
  <c r="AD41" i="14"/>
  <c r="I41" i="14"/>
  <c r="H198" i="21"/>
  <c r="AC41" i="14"/>
  <c r="H41" i="14"/>
  <c r="G198" i="21"/>
  <c r="V41" i="14"/>
  <c r="AI40" i="14"/>
  <c r="AD40" i="14"/>
  <c r="I40" i="14"/>
  <c r="H197" i="21"/>
  <c r="AC40" i="14"/>
  <c r="H40" i="14"/>
  <c r="G197" i="21"/>
  <c r="V40" i="14"/>
  <c r="AI39" i="14"/>
  <c r="AD39" i="14"/>
  <c r="I39" i="14"/>
  <c r="H196" i="21"/>
  <c r="AC39" i="14"/>
  <c r="H39" i="14"/>
  <c r="G196" i="21"/>
  <c r="V39" i="14"/>
  <c r="AI38" i="14"/>
  <c r="Y38" i="14"/>
  <c r="AA38" i="14"/>
  <c r="AD38" i="14"/>
  <c r="I38" i="14"/>
  <c r="H195" i="21"/>
  <c r="Z38" i="14"/>
  <c r="AC38" i="14"/>
  <c r="H38" i="14"/>
  <c r="G195" i="21"/>
  <c r="V38" i="14"/>
  <c r="K38" i="14"/>
  <c r="AI37" i="14"/>
  <c r="AD37" i="14"/>
  <c r="I37" i="14"/>
  <c r="H194" i="21"/>
  <c r="AC37" i="14"/>
  <c r="H37" i="14"/>
  <c r="G194" i="21"/>
  <c r="V37" i="14"/>
  <c r="AI36" i="14"/>
  <c r="AD36" i="14"/>
  <c r="I36" i="14"/>
  <c r="H193" i="21"/>
  <c r="AC36" i="14"/>
  <c r="H36" i="14"/>
  <c r="G193" i="21"/>
  <c r="V36" i="14"/>
  <c r="AI35" i="14"/>
  <c r="AD35" i="14"/>
  <c r="I35" i="14"/>
  <c r="H192" i="21"/>
  <c r="AC35" i="14"/>
  <c r="H35" i="14"/>
  <c r="G192" i="21"/>
  <c r="V35" i="14"/>
  <c r="AI34" i="14"/>
  <c r="AD34" i="14"/>
  <c r="I34" i="14"/>
  <c r="H191" i="21"/>
  <c r="AC34" i="14"/>
  <c r="H34" i="14"/>
  <c r="G191" i="21"/>
  <c r="V34" i="14"/>
  <c r="AI33" i="14"/>
  <c r="AD33" i="14"/>
  <c r="I33" i="14"/>
  <c r="H190" i="21"/>
  <c r="AC33" i="14"/>
  <c r="H33" i="14"/>
  <c r="G190" i="21"/>
  <c r="V33" i="14"/>
  <c r="AI32" i="14"/>
  <c r="AD32" i="14"/>
  <c r="I32" i="14"/>
  <c r="H189" i="21"/>
  <c r="AC32" i="14"/>
  <c r="H32" i="14"/>
  <c r="G189" i="21"/>
  <c r="V32" i="14"/>
  <c r="N38" i="14"/>
  <c r="M38" i="14"/>
  <c r="O38" i="14"/>
  <c r="O41" i="14"/>
  <c r="K32" i="14"/>
  <c r="M32" i="14"/>
  <c r="AI31" i="14"/>
  <c r="AD31" i="14"/>
  <c r="I31" i="14"/>
  <c r="H188" i="21"/>
  <c r="AC31" i="14"/>
  <c r="H31" i="14"/>
  <c r="G188" i="21"/>
  <c r="V31" i="14"/>
  <c r="AI30" i="14"/>
  <c r="AD30" i="14"/>
  <c r="I30" i="14"/>
  <c r="H187" i="21"/>
  <c r="AC30" i="14"/>
  <c r="H30" i="14"/>
  <c r="G187" i="21"/>
  <c r="V30" i="14"/>
  <c r="AI29" i="14"/>
  <c r="AD29" i="14"/>
  <c r="I29" i="14"/>
  <c r="H186" i="21"/>
  <c r="AC29" i="14"/>
  <c r="H29" i="14"/>
  <c r="G186" i="21"/>
  <c r="V29" i="14"/>
  <c r="AI28" i="14"/>
  <c r="AD28" i="14"/>
  <c r="I28" i="14"/>
  <c r="H185" i="21"/>
  <c r="AC28" i="14"/>
  <c r="H28" i="14"/>
  <c r="G185" i="21"/>
  <c r="V28" i="14"/>
  <c r="AI27" i="14"/>
  <c r="AI26" i="14"/>
  <c r="N32" i="14"/>
  <c r="O32" i="14"/>
  <c r="O35" i="14"/>
  <c r="AI25" i="14"/>
  <c r="AD25" i="14"/>
  <c r="I25" i="14"/>
  <c r="H182" i="21"/>
  <c r="AC25" i="14"/>
  <c r="H25" i="14"/>
  <c r="G182" i="21"/>
  <c r="V25" i="14"/>
  <c r="AI24" i="14"/>
  <c r="AD24" i="14"/>
  <c r="I24" i="14"/>
  <c r="H181" i="21"/>
  <c r="AC24" i="14"/>
  <c r="H24" i="14"/>
  <c r="G181" i="21"/>
  <c r="V24" i="14"/>
  <c r="AI23" i="14"/>
  <c r="AD23" i="14"/>
  <c r="I23" i="14"/>
  <c r="H180" i="21"/>
  <c r="AC23" i="14"/>
  <c r="H23" i="14"/>
  <c r="G180" i="21"/>
  <c r="V23" i="14"/>
  <c r="AI22" i="14"/>
  <c r="AD22" i="14"/>
  <c r="I22" i="14"/>
  <c r="H179" i="21"/>
  <c r="AC22" i="14"/>
  <c r="H22" i="14"/>
  <c r="G179" i="21"/>
  <c r="V22" i="14"/>
  <c r="AI21" i="14"/>
  <c r="AI20" i="14"/>
  <c r="AI19" i="14"/>
  <c r="AD19" i="14"/>
  <c r="I19" i="14"/>
  <c r="H176" i="21"/>
  <c r="AC19" i="14"/>
  <c r="H19" i="14"/>
  <c r="G176" i="21"/>
  <c r="V19" i="14"/>
  <c r="AI18" i="14"/>
  <c r="AD18" i="14"/>
  <c r="I18" i="14"/>
  <c r="H175" i="21"/>
  <c r="AC18" i="14"/>
  <c r="H18" i="14"/>
  <c r="G175" i="21"/>
  <c r="V18" i="14"/>
  <c r="AI17" i="14"/>
  <c r="AI16" i="14"/>
  <c r="AI15" i="14"/>
  <c r="AI14" i="14"/>
  <c r="AI13" i="14"/>
  <c r="AD13" i="14"/>
  <c r="I13" i="14"/>
  <c r="H170" i="21"/>
  <c r="AC13" i="14"/>
  <c r="H13" i="14"/>
  <c r="G170" i="21"/>
  <c r="V13" i="14"/>
  <c r="U13" i="14"/>
  <c r="AI12" i="14"/>
  <c r="AN7" i="14"/>
  <c r="U12" i="14"/>
  <c r="AI11" i="14"/>
  <c r="AM7" i="14"/>
  <c r="AI10" i="14"/>
  <c r="AL7" i="14"/>
  <c r="AI9" i="14"/>
  <c r="AI8" i="14"/>
  <c r="AJ7" i="14"/>
  <c r="BY7" i="14"/>
  <c r="BX7" i="14"/>
  <c r="BW7" i="14"/>
  <c r="BV7" i="14"/>
  <c r="BU7" i="14"/>
  <c r="BT7" i="14"/>
  <c r="BS7" i="14"/>
  <c r="BR7" i="14"/>
  <c r="BQ7" i="14"/>
  <c r="BP7" i="14"/>
  <c r="BO7" i="14"/>
  <c r="BN7" i="14"/>
  <c r="BM7" i="14"/>
  <c r="BL7" i="14"/>
  <c r="BK7" i="14"/>
  <c r="BJ7" i="14"/>
  <c r="BI7" i="14"/>
  <c r="BH7" i="14"/>
  <c r="BG7" i="14"/>
  <c r="BF7" i="14"/>
  <c r="BE7" i="14"/>
  <c r="BD7" i="14"/>
  <c r="BC7" i="14"/>
  <c r="BB7" i="14"/>
  <c r="BA7" i="14"/>
  <c r="AZ7" i="14"/>
  <c r="AY7" i="14"/>
  <c r="AX7" i="14"/>
  <c r="AW7" i="14"/>
  <c r="AV7" i="14"/>
  <c r="AU7" i="14"/>
  <c r="AT7" i="14"/>
  <c r="AS7" i="14"/>
  <c r="AR7" i="14"/>
  <c r="AQ7" i="14"/>
  <c r="AP7" i="14"/>
  <c r="AO7" i="14"/>
  <c r="AK7" i="14"/>
  <c r="I3" i="14"/>
  <c r="H3" i="14"/>
  <c r="AI49" i="13"/>
  <c r="AA49" i="13"/>
  <c r="AD49" i="13"/>
  <c r="Z49" i="13"/>
  <c r="AC49" i="13"/>
  <c r="Y49" i="13"/>
  <c r="V49" i="13"/>
  <c r="I49" i="13"/>
  <c r="H159" i="21"/>
  <c r="H49" i="13"/>
  <c r="G159" i="21"/>
  <c r="AI48" i="13"/>
  <c r="AD48" i="13"/>
  <c r="AC48" i="13"/>
  <c r="V48" i="13"/>
  <c r="I48" i="13"/>
  <c r="H158" i="21"/>
  <c r="H48" i="13"/>
  <c r="G158" i="21"/>
  <c r="AI47" i="13"/>
  <c r="Y47" i="13"/>
  <c r="AA47" i="13"/>
  <c r="AD47" i="13"/>
  <c r="I47" i="13"/>
  <c r="H157" i="21"/>
  <c r="Z47" i="13"/>
  <c r="AC47" i="13"/>
  <c r="H47" i="13"/>
  <c r="G157" i="21"/>
  <c r="V47" i="13"/>
  <c r="AI46" i="13"/>
  <c r="AD46" i="13"/>
  <c r="I46" i="13"/>
  <c r="H156" i="21"/>
  <c r="AC46" i="13"/>
  <c r="H46" i="13"/>
  <c r="G156" i="21"/>
  <c r="V46" i="13"/>
  <c r="AI45" i="13"/>
  <c r="AI44" i="13"/>
  <c r="AD44" i="13"/>
  <c r="I44" i="13"/>
  <c r="H154" i="21"/>
  <c r="AC44" i="13"/>
  <c r="H44" i="13"/>
  <c r="G154" i="21"/>
  <c r="V44" i="13"/>
  <c r="AI43" i="13"/>
  <c r="AD43" i="13"/>
  <c r="AC43" i="13"/>
  <c r="BL21" i="15"/>
  <c r="BU41" i="15"/>
  <c r="BF39" i="15"/>
  <c r="BE34" i="15"/>
  <c r="AQ24" i="15"/>
  <c r="AT26" i="15"/>
  <c r="BW31" i="15"/>
  <c r="BU33" i="15"/>
  <c r="AM39" i="15"/>
  <c r="BD21" i="15"/>
  <c r="BL27" i="15"/>
  <c r="BU18" i="15"/>
  <c r="BR18" i="15"/>
  <c r="AW28" i="15"/>
  <c r="BG22" i="15"/>
  <c r="BA30" i="15"/>
  <c r="AW29" i="15"/>
  <c r="BA28" i="15"/>
  <c r="AU40" i="15"/>
  <c r="BC41" i="15"/>
  <c r="AS25" i="15"/>
  <c r="AR20" i="15"/>
  <c r="BN41" i="15"/>
  <c r="BY32" i="15"/>
  <c r="AS21" i="15"/>
  <c r="BN37" i="15"/>
  <c r="BX36" i="15"/>
  <c r="BH35" i="15"/>
  <c r="BS29" i="15"/>
  <c r="AL18" i="15"/>
  <c r="AW39" i="15"/>
  <c r="BE25" i="15"/>
  <c r="BS28" i="15"/>
  <c r="BP24" i="15"/>
  <c r="AU32" i="15"/>
  <c r="AR29" i="15"/>
  <c r="AR24" i="15"/>
  <c r="AS22" i="15"/>
  <c r="AY39" i="15"/>
  <c r="AZ22" i="15"/>
  <c r="BY29" i="15"/>
  <c r="BD22" i="15"/>
  <c r="AZ19" i="15"/>
  <c r="BG37" i="15"/>
  <c r="AU28" i="15"/>
  <c r="BD26" i="15"/>
  <c r="BY23" i="15"/>
  <c r="AV21" i="15"/>
  <c r="BR24" i="15"/>
  <c r="AV18" i="15"/>
  <c r="BL24" i="15"/>
  <c r="AJ26" i="15"/>
  <c r="AQ40" i="15"/>
  <c r="BA25" i="15"/>
  <c r="AM22" i="15"/>
  <c r="BV39" i="15"/>
  <c r="AM34" i="15"/>
  <c r="AN19" i="15"/>
  <c r="AJ27" i="15"/>
  <c r="AX34" i="15"/>
  <c r="BP27" i="15"/>
  <c r="BH38" i="15"/>
  <c r="AP20" i="15"/>
  <c r="BN29" i="15"/>
  <c r="BL23" i="15"/>
  <c r="BD41" i="15"/>
  <c r="AU21" i="15"/>
  <c r="BC35" i="15"/>
  <c r="BN33" i="15"/>
  <c r="AL21" i="15"/>
  <c r="BM29" i="15"/>
  <c r="AO27" i="15"/>
  <c r="BI40" i="15"/>
  <c r="AM25" i="15"/>
  <c r="AM35" i="15"/>
  <c r="BM24" i="15"/>
  <c r="AU33" i="15"/>
  <c r="BI30" i="15"/>
  <c r="BW39" i="15"/>
  <c r="BA33" i="15"/>
  <c r="AW18" i="15"/>
  <c r="BI33" i="15"/>
  <c r="BF38" i="15"/>
  <c r="AP36" i="15"/>
  <c r="BU36" i="15"/>
  <c r="BR22" i="15"/>
  <c r="AM40" i="15"/>
  <c r="BT26" i="15"/>
  <c r="BR33" i="15"/>
  <c r="BL30" i="15"/>
  <c r="BW41" i="15"/>
  <c r="AT31" i="15"/>
  <c r="BV33" i="15"/>
  <c r="BC25" i="15"/>
  <c r="AL20" i="15"/>
  <c r="AV33" i="15"/>
  <c r="BU35" i="15"/>
  <c r="BE29" i="15"/>
  <c r="BQ39" i="15"/>
  <c r="BW36" i="15"/>
  <c r="BH20" i="15"/>
  <c r="AZ26" i="15"/>
  <c r="BA35" i="15"/>
  <c r="BE41" i="15"/>
  <c r="BN18" i="15"/>
  <c r="AU18" i="15"/>
  <c r="BS30" i="15"/>
  <c r="AV25" i="15"/>
  <c r="BQ25" i="15"/>
  <c r="BC39" i="15"/>
  <c r="AJ39" i="15"/>
  <c r="BQ27" i="15"/>
  <c r="AM41" i="15"/>
  <c r="BD28" i="15"/>
  <c r="BF25" i="15"/>
  <c r="BJ31" i="15"/>
  <c r="BK39" i="15"/>
  <c r="AN40" i="15"/>
  <c r="AW31" i="15"/>
  <c r="AV31" i="15"/>
  <c r="BD38" i="15"/>
  <c r="BC28" i="15"/>
  <c r="BE35" i="15"/>
  <c r="AJ34" i="15"/>
  <c r="AR30" i="15"/>
  <c r="BJ19" i="15"/>
  <c r="BB35" i="15"/>
  <c r="BN21" i="15"/>
  <c r="BK23" i="15"/>
  <c r="AU27" i="15"/>
  <c r="AN20" i="15"/>
  <c r="BS20" i="15"/>
  <c r="AZ40" i="15"/>
  <c r="BU38" i="15"/>
  <c r="AJ36" i="15"/>
  <c r="AW19" i="15"/>
  <c r="BF27" i="15"/>
  <c r="AQ39" i="15"/>
  <c r="BN39" i="15"/>
  <c r="BS31" i="15"/>
  <c r="BO30" i="15"/>
  <c r="BC22" i="15"/>
  <c r="AR38" i="15"/>
  <c r="AX25" i="15"/>
  <c r="BY38" i="15"/>
  <c r="AQ35" i="15"/>
  <c r="BS26" i="15"/>
  <c r="BE30" i="15"/>
  <c r="BR26" i="15"/>
  <c r="AW40" i="15"/>
  <c r="BJ29" i="15"/>
  <c r="AR32" i="15"/>
  <c r="AN21" i="15"/>
  <c r="AY31" i="15"/>
  <c r="BJ34" i="15"/>
  <c r="BD33" i="15"/>
  <c r="BB38" i="15"/>
  <c r="BJ35" i="15"/>
  <c r="BY33" i="15"/>
  <c r="BB39" i="15"/>
  <c r="AV37" i="15"/>
  <c r="BP28" i="15"/>
  <c r="AZ39" i="15"/>
  <c r="BR41" i="15"/>
  <c r="AV40" i="15"/>
  <c r="BT36" i="15"/>
  <c r="AN37" i="15"/>
  <c r="BB30" i="15"/>
  <c r="BS25" i="15"/>
  <c r="AS31" i="15"/>
  <c r="BJ23" i="15"/>
  <c r="AQ37" i="15"/>
  <c r="BF37" i="15"/>
  <c r="BC26" i="15"/>
  <c r="BS18" i="15"/>
  <c r="BP41" i="15"/>
  <c r="BY36" i="15"/>
  <c r="BS35" i="15"/>
  <c r="BP30" i="15"/>
  <c r="AK21" i="15"/>
  <c r="BW24" i="15"/>
  <c r="AP19" i="15"/>
  <c r="BV30" i="15"/>
  <c r="AY25" i="15"/>
  <c r="BX35" i="15"/>
  <c r="BH41" i="15"/>
  <c r="BH32" i="15"/>
  <c r="BW33" i="15"/>
  <c r="AU38" i="15"/>
  <c r="AR39" i="15"/>
  <c r="BQ24" i="15"/>
  <c r="BN38" i="15"/>
  <c r="BP32" i="15"/>
  <c r="BK18" i="15"/>
  <c r="AQ27" i="15"/>
  <c r="BB20" i="15"/>
  <c r="BL26" i="15"/>
  <c r="BP38" i="15"/>
  <c r="AX36" i="15"/>
  <c r="BO28" i="15"/>
  <c r="BA27" i="15"/>
  <c r="AO37" i="15"/>
  <c r="BP33" i="15"/>
  <c r="BT22" i="15"/>
  <c r="AO35" i="15"/>
  <c r="BJ22" i="15"/>
  <c r="AS18" i="15"/>
  <c r="BK41" i="15"/>
  <c r="BK38" i="15"/>
  <c r="BN19" i="15"/>
  <c r="BP37" i="15"/>
  <c r="BT25" i="15"/>
  <c r="BE31" i="15"/>
  <c r="AV27" i="15"/>
  <c r="AO38" i="15"/>
  <c r="BP26" i="15"/>
  <c r="BF31" i="15"/>
  <c r="BA36" i="15"/>
  <c r="AU25" i="15"/>
  <c r="AO31" i="15"/>
  <c r="BU20" i="15"/>
  <c r="AN18" i="15"/>
  <c r="BB19" i="15"/>
  <c r="BJ27" i="15"/>
  <c r="BR29" i="15"/>
  <c r="AT35" i="15"/>
  <c r="AM20" i="15"/>
  <c r="BI22" i="15"/>
  <c r="AP41" i="15"/>
  <c r="AT27" i="15"/>
  <c r="BN25" i="15"/>
  <c r="BV20" i="15"/>
  <c r="AK30" i="15"/>
  <c r="AU29" i="15"/>
  <c r="AO19" i="15"/>
  <c r="BY28" i="15"/>
  <c r="BA39" i="15"/>
  <c r="AS27" i="15"/>
  <c r="BT41" i="15"/>
  <c r="BS22" i="15"/>
  <c r="AX26" i="15"/>
  <c r="AU23" i="15"/>
  <c r="BG35" i="15"/>
  <c r="BI20" i="15"/>
  <c r="AL28" i="15"/>
  <c r="BA32" i="15"/>
  <c r="AX22" i="15"/>
  <c r="BI32" i="15"/>
  <c r="AK20" i="15"/>
  <c r="BK30" i="15"/>
  <c r="BJ36" i="15"/>
  <c r="BY34" i="15"/>
  <c r="BD24" i="15"/>
  <c r="AM24" i="15"/>
  <c r="BJ40" i="15"/>
  <c r="AX37" i="15"/>
  <c r="BX28" i="15"/>
  <c r="BJ28" i="15"/>
  <c r="BY19" i="15"/>
  <c r="AN33" i="15"/>
  <c r="BV37" i="15"/>
  <c r="BI34" i="15"/>
  <c r="BH26" i="15"/>
  <c r="BG27" i="15"/>
  <c r="BY26" i="15"/>
  <c r="AQ31" i="15"/>
  <c r="AU37" i="15"/>
  <c r="BX30" i="15"/>
  <c r="AS40" i="15"/>
  <c r="AV32" i="15"/>
  <c r="BS40" i="15"/>
  <c r="BM22" i="15"/>
  <c r="AX18" i="15"/>
  <c r="BQ36" i="15"/>
  <c r="BQ22" i="15"/>
  <c r="AP39" i="15"/>
  <c r="AN27" i="15"/>
  <c r="BM27" i="15"/>
  <c r="BI31" i="15"/>
  <c r="BO32" i="15"/>
  <c r="AU34" i="15"/>
  <c r="AM30" i="15"/>
  <c r="BB23" i="15"/>
  <c r="BX31" i="15"/>
  <c r="AM21" i="15"/>
  <c r="AP18" i="15"/>
  <c r="BI18" i="15"/>
  <c r="AQ23" i="15"/>
  <c r="AJ21" i="15"/>
  <c r="BI35" i="15"/>
  <c r="BI19" i="15"/>
  <c r="AR40" i="15"/>
  <c r="AJ33" i="15"/>
  <c r="AK24" i="15"/>
  <c r="BV29" i="15"/>
  <c r="BY25" i="15"/>
  <c r="BS23" i="15"/>
  <c r="BD29" i="15"/>
  <c r="BF19" i="15"/>
  <c r="BK37" i="15"/>
  <c r="BN40" i="15"/>
  <c r="BT18" i="15"/>
  <c r="AM37" i="15"/>
  <c r="BM40" i="15"/>
  <c r="BC20" i="15"/>
  <c r="AT22" i="15"/>
  <c r="AZ35" i="15"/>
  <c r="BP39" i="15"/>
  <c r="BS41" i="15"/>
  <c r="AS38" i="15"/>
  <c r="BH36" i="15"/>
  <c r="BV36" i="15"/>
  <c r="BE40" i="15"/>
  <c r="BR31" i="15"/>
  <c r="BH29" i="15"/>
  <c r="AO25" i="15"/>
  <c r="AT40" i="15"/>
  <c r="AY35" i="15"/>
  <c r="AO24" i="15"/>
  <c r="BX20" i="15"/>
  <c r="AW25" i="15"/>
  <c r="BL31" i="15"/>
  <c r="BJ25" i="15"/>
  <c r="AN36" i="15"/>
  <c r="BO22" i="15"/>
  <c r="BF26" i="15"/>
  <c r="AQ21" i="15"/>
  <c r="BD19" i="15"/>
  <c r="AV20" i="15"/>
  <c r="BE33" i="15"/>
  <c r="AY40" i="15"/>
  <c r="AN23" i="15"/>
  <c r="BG23" i="15"/>
  <c r="BP22" i="15"/>
  <c r="AP33" i="15"/>
  <c r="AV28" i="15"/>
  <c r="BS24" i="15"/>
  <c r="BJ33" i="15"/>
  <c r="BY31" i="15"/>
  <c r="AO33" i="15"/>
  <c r="BO40" i="15"/>
  <c r="BO23" i="15"/>
  <c r="AY22" i="15"/>
  <c r="BT29" i="15"/>
  <c r="BO41" i="15"/>
  <c r="AX24" i="15"/>
  <c r="AT41" i="15"/>
  <c r="AU31" i="15"/>
  <c r="AR34" i="15"/>
  <c r="BL37" i="15"/>
  <c r="BP20" i="15"/>
  <c r="AS33" i="15"/>
  <c r="AV26" i="15"/>
  <c r="AX23" i="15"/>
  <c r="AR22" i="15"/>
  <c r="BP25" i="15"/>
  <c r="AZ23" i="15"/>
  <c r="AJ29" i="15"/>
  <c r="AR25" i="15"/>
  <c r="BT19" i="15"/>
  <c r="AY37" i="15"/>
  <c r="BG38" i="15"/>
  <c r="BW21" i="15"/>
  <c r="BW27" i="15"/>
  <c r="BY30" i="15"/>
  <c r="BW37" i="15"/>
  <c r="AL31" i="15"/>
  <c r="BU23" i="15"/>
  <c r="BU21" i="15"/>
  <c r="BL28" i="15"/>
  <c r="BI24" i="15"/>
  <c r="AK33" i="15"/>
  <c r="AY33" i="15"/>
  <c r="AM18" i="15"/>
  <c r="AL25" i="15"/>
  <c r="BU25" i="15"/>
  <c r="AU26" i="15"/>
  <c r="AP21" i="15"/>
  <c r="BN27" i="15"/>
  <c r="BA31" i="15"/>
  <c r="AS28" i="15"/>
  <c r="BJ21" i="15"/>
  <c r="AP31" i="15"/>
  <c r="BY37" i="15"/>
  <c r="BV19" i="15"/>
  <c r="BV40" i="15"/>
  <c r="AS30" i="15"/>
  <c r="BJ41" i="15"/>
  <c r="AL22" i="15"/>
  <c r="AR31" i="15"/>
  <c r="BJ32" i="15"/>
  <c r="BY18" i="15"/>
  <c r="BL41" i="15"/>
  <c r="BO39" i="15"/>
  <c r="AN28" i="15"/>
  <c r="AW34" i="15"/>
  <c r="AK27" i="15"/>
  <c r="AU19" i="15"/>
  <c r="BU19" i="15"/>
  <c r="BM28" i="15"/>
  <c r="BS33" i="15"/>
  <c r="AW24" i="15"/>
  <c r="AN26" i="15"/>
  <c r="AS37" i="15"/>
  <c r="BV21" i="15"/>
  <c r="BR39" i="15"/>
  <c r="AL29" i="15"/>
  <c r="BR23" i="15"/>
  <c r="BE26" i="15"/>
  <c r="BV41" i="15"/>
  <c r="AR18" i="15"/>
  <c r="AN38" i="15"/>
  <c r="AV35" i="15"/>
  <c r="BP29" i="15"/>
  <c r="AZ18" i="15"/>
  <c r="BA26" i="15"/>
  <c r="BM41" i="15"/>
  <c r="BQ28" i="15"/>
  <c r="BQ38" i="15"/>
  <c r="BV34" i="15"/>
  <c r="AK31" i="15"/>
  <c r="BV35" i="15"/>
  <c r="BK22" i="15"/>
  <c r="BU26" i="15"/>
  <c r="BG21" i="15"/>
  <c r="BY40" i="15"/>
  <c r="BL34" i="15"/>
  <c r="AY28" i="15"/>
  <c r="BG18" i="15"/>
  <c r="BF33" i="15"/>
  <c r="AX40" i="15"/>
  <c r="BK27" i="15"/>
  <c r="AV34" i="15"/>
  <c r="BO31" i="15"/>
  <c r="BC32" i="15"/>
  <c r="AL23" i="15"/>
  <c r="AW38" i="15"/>
  <c r="BG32" i="15"/>
  <c r="AL30" i="15"/>
  <c r="BH40" i="15"/>
  <c r="BG26" i="15"/>
  <c r="AZ31" i="15"/>
  <c r="BP35" i="15"/>
  <c r="AV24" i="15"/>
  <c r="AJ32" i="15"/>
  <c r="AQ25" i="15"/>
  <c r="AX21" i="15"/>
  <c r="BG30" i="15"/>
  <c r="AZ28" i="15"/>
  <c r="BM21" i="15"/>
  <c r="BQ35" i="15"/>
  <c r="AJ28" i="15"/>
  <c r="BV22" i="15"/>
  <c r="BT40" i="15"/>
  <c r="AP35" i="15"/>
  <c r="BL39" i="15"/>
  <c r="BB34" i="15"/>
  <c r="BB25" i="15"/>
  <c r="BE38" i="15"/>
  <c r="AY32" i="15"/>
  <c r="BV24" i="15"/>
  <c r="AL36" i="15"/>
  <c r="AJ41" i="15"/>
  <c r="BO37" i="15"/>
  <c r="BW30" i="15"/>
  <c r="AJ20" i="15"/>
  <c r="BW38" i="15"/>
  <c r="BM19" i="15"/>
  <c r="BB29" i="15"/>
  <c r="BW32" i="15"/>
  <c r="AJ37" i="15"/>
  <c r="AO41" i="15"/>
  <c r="BT28" i="15"/>
  <c r="AS35" i="15"/>
  <c r="BF29" i="15"/>
  <c r="BB31" i="15"/>
  <c r="AP34" i="15"/>
  <c r="BM18" i="15"/>
  <c r="AZ25" i="15"/>
  <c r="AM28" i="15"/>
  <c r="BK31" i="15"/>
  <c r="BM31" i="15"/>
  <c r="BP19" i="15"/>
  <c r="BA21" i="15"/>
  <c r="AQ20" i="15"/>
  <c r="BP36" i="15"/>
  <c r="AU35" i="15"/>
  <c r="BU29" i="15"/>
  <c r="BD27" i="15"/>
  <c r="BK35" i="15"/>
  <c r="BW29" i="15"/>
  <c r="BM23" i="15"/>
  <c r="BB22" i="15"/>
  <c r="AT19" i="15"/>
  <c r="BB21" i="15"/>
  <c r="AP25" i="15"/>
  <c r="AP27" i="15"/>
  <c r="BA23" i="15"/>
  <c r="BL29" i="15"/>
  <c r="BW23" i="15"/>
  <c r="BO21" i="15"/>
  <c r="AK19" i="15"/>
  <c r="AP38" i="15"/>
  <c r="AQ33" i="15"/>
  <c r="AP28" i="15"/>
  <c r="AM26" i="15"/>
  <c r="AN29" i="15"/>
  <c r="BR32" i="15"/>
  <c r="AX29" i="15"/>
  <c r="AK34" i="15"/>
  <c r="AR27" i="15"/>
  <c r="AV41" i="15"/>
  <c r="BE22" i="15"/>
  <c r="AT30" i="15"/>
  <c r="AS19" i="15"/>
  <c r="AT23" i="15"/>
  <c r="AQ19" i="15"/>
  <c r="BD39" i="15"/>
  <c r="BB32" i="15"/>
  <c r="BC30" i="15"/>
  <c r="BG31" i="15"/>
  <c r="BY35" i="15"/>
  <c r="BM26" i="15"/>
  <c r="BJ38" i="15"/>
  <c r="BE19" i="15"/>
  <c r="BW28" i="15"/>
  <c r="AZ38" i="15"/>
  <c r="BK25" i="15"/>
  <c r="BR36" i="15"/>
  <c r="AK28" i="15"/>
  <c r="BX29" i="15"/>
  <c r="AQ41" i="15"/>
  <c r="AS32" i="15"/>
  <c r="AZ21" i="15"/>
  <c r="AT24" i="15"/>
  <c r="BF28" i="15"/>
  <c r="BE28" i="15"/>
  <c r="AL32" i="15"/>
  <c r="BC29" i="15"/>
  <c r="BK20" i="15"/>
  <c r="AU20" i="15"/>
  <c r="BL36" i="15"/>
  <c r="BJ30" i="15"/>
  <c r="BR30" i="15"/>
  <c r="BF34" i="15"/>
  <c r="BU27" i="15"/>
  <c r="BT34" i="15"/>
  <c r="AT37" i="15"/>
  <c r="BX38" i="15"/>
  <c r="AP26" i="15"/>
  <c r="BU30" i="15"/>
  <c r="BX27" i="15"/>
  <c r="BN23" i="15"/>
  <c r="AN24" i="15"/>
  <c r="BY39" i="15"/>
  <c r="BJ26" i="15"/>
  <c r="AY18" i="15"/>
  <c r="AQ28" i="15"/>
  <c r="BX18" i="15"/>
  <c r="AQ22" i="15"/>
  <c r="BL33" i="15"/>
  <c r="AX27" i="15"/>
  <c r="AY24" i="15"/>
  <c r="AQ26" i="15"/>
  <c r="AQ34" i="15"/>
  <c r="BE39" i="15"/>
  <c r="BQ31" i="15"/>
  <c r="BF40" i="15"/>
  <c r="AS29" i="15"/>
  <c r="AQ32" i="15"/>
  <c r="AZ41" i="15"/>
  <c r="AO34" i="15"/>
  <c r="BA20" i="15"/>
  <c r="BV32" i="15"/>
  <c r="BT30" i="15"/>
  <c r="BI38" i="15"/>
  <c r="AT28" i="15"/>
  <c r="AK35" i="15"/>
  <c r="BK21" i="15"/>
  <c r="AN30" i="15"/>
  <c r="AN35" i="15"/>
  <c r="BB28" i="15"/>
  <c r="AP24" i="15"/>
  <c r="BC27" i="15"/>
  <c r="BJ37" i="15"/>
  <c r="BT23" i="15"/>
  <c r="AL19" i="15"/>
  <c r="BW34" i="15"/>
  <c r="AV36" i="15"/>
  <c r="BF23" i="15"/>
  <c r="AW41" i="15"/>
  <c r="AK18" i="15"/>
  <c r="BH39" i="15"/>
  <c r="BE24" i="15"/>
  <c r="BF35" i="15"/>
  <c r="AY26" i="15"/>
  <c r="BH22" i="15"/>
  <c r="BO24" i="15"/>
  <c r="BE32" i="15"/>
  <c r="BL32" i="15"/>
  <c r="AX38" i="15"/>
  <c r="BB18" i="15"/>
  <c r="BD37" i="15"/>
  <c r="AQ36" i="15"/>
  <c r="AW27" i="15"/>
  <c r="BF24" i="15"/>
  <c r="BL19" i="15"/>
  <c r="AT32" i="15"/>
  <c r="BN30" i="15"/>
  <c r="AZ20" i="15"/>
  <c r="BO33" i="15"/>
  <c r="BX41" i="15"/>
  <c r="BJ20" i="15"/>
  <c r="BI27" i="15"/>
  <c r="BH19" i="15"/>
  <c r="AR33" i="15"/>
  <c r="AM19" i="15"/>
  <c r="BG40" i="15"/>
  <c r="AY23" i="15"/>
  <c r="BV31" i="15"/>
  <c r="AK22" i="15"/>
  <c r="BX23" i="15"/>
  <c r="AU22" i="15"/>
  <c r="BM38" i="15"/>
  <c r="AV39" i="15"/>
  <c r="BE37" i="15"/>
  <c r="BN36" i="15"/>
  <c r="BR38" i="15"/>
  <c r="AK23" i="15"/>
  <c r="BN32" i="15"/>
  <c r="AY27" i="15"/>
  <c r="BN31" i="15"/>
  <c r="BE21" i="15"/>
  <c r="BV25" i="15"/>
  <c r="AO28" i="15"/>
  <c r="BQ40" i="15"/>
  <c r="BC38" i="15"/>
  <c r="BL40" i="15"/>
  <c r="BA38" i="15"/>
  <c r="BW25" i="15"/>
  <c r="BX32" i="15"/>
  <c r="BD18" i="15"/>
  <c r="BF30" i="15"/>
  <c r="BT33" i="15"/>
  <c r="AU41" i="15"/>
  <c r="AY38" i="15"/>
  <c r="BB36" i="15"/>
  <c r="BS38" i="15"/>
  <c r="BL18" i="15"/>
  <c r="AT38" i="15"/>
  <c r="BC24" i="15"/>
  <c r="AJ22" i="15"/>
  <c r="BK29" i="15"/>
  <c r="AY19" i="15"/>
  <c r="BB33" i="15"/>
  <c r="BH27" i="15"/>
  <c r="BP40" i="15"/>
  <c r="AZ33" i="15"/>
  <c r="AX31" i="15"/>
  <c r="BQ19" i="15"/>
  <c r="AL41" i="15"/>
  <c r="BX24" i="15"/>
  <c r="BM36" i="15"/>
  <c r="BY21" i="15"/>
  <c r="AP37" i="15"/>
  <c r="AX30" i="15"/>
  <c r="BW35" i="15"/>
  <c r="AK38" i="15"/>
  <c r="BM30" i="15"/>
  <c r="AN32" i="15"/>
  <c r="BV38" i="15"/>
  <c r="BI41" i="15"/>
  <c r="BD32" i="15"/>
  <c r="AW22" i="15"/>
  <c r="AR35" i="15"/>
  <c r="AV38" i="15"/>
  <c r="AT36" i="15"/>
  <c r="AX35" i="15"/>
  <c r="BS37" i="15"/>
  <c r="BI37" i="15"/>
  <c r="BR27" i="15"/>
  <c r="BP34" i="15"/>
  <c r="AR23" i="15"/>
  <c r="BI36" i="15"/>
  <c r="BS36" i="15"/>
  <c r="BF21" i="15"/>
  <c r="BN34" i="15"/>
  <c r="AJ24" i="15"/>
  <c r="AX41" i="15"/>
  <c r="AK29" i="15"/>
  <c r="BV28" i="15"/>
  <c r="BQ37" i="15"/>
  <c r="AP30" i="15"/>
  <c r="AP40" i="15"/>
  <c r="AZ34" i="15"/>
  <c r="BR21" i="15"/>
  <c r="AZ27" i="15"/>
  <c r="AL24" i="15"/>
  <c r="BG34" i="15"/>
  <c r="AQ18" i="15"/>
  <c r="BG36" i="15"/>
  <c r="BQ32" i="15"/>
  <c r="BO25" i="15"/>
  <c r="AS41" i="15"/>
  <c r="BI26" i="15"/>
  <c r="AT39" i="15"/>
  <c r="BC33" i="15"/>
  <c r="BH30" i="15"/>
  <c r="BU34" i="15"/>
  <c r="BA24" i="15"/>
  <c r="BE23" i="15"/>
  <c r="BY24" i="15"/>
  <c r="AZ30" i="15"/>
  <c r="BU28" i="15"/>
  <c r="BG28" i="15"/>
  <c r="AR21" i="15"/>
  <c r="BW40" i="15"/>
  <c r="BN24" i="15"/>
  <c r="BM32" i="15"/>
  <c r="BS39" i="15"/>
  <c r="AM38" i="15"/>
  <c r="BP21" i="15"/>
  <c r="AL37" i="15"/>
  <c r="BX19" i="15"/>
  <c r="AK39" i="15"/>
  <c r="AN25" i="15"/>
  <c r="BK34" i="15"/>
  <c r="AJ38" i="15"/>
  <c r="AM36" i="15"/>
  <c r="BN22" i="15"/>
  <c r="AT18" i="15"/>
  <c r="AS20" i="15"/>
  <c r="AL34" i="15"/>
  <c r="BQ23" i="15"/>
  <c r="BP18" i="15"/>
  <c r="BA37" i="15"/>
  <c r="AS26" i="15"/>
  <c r="BE18" i="15"/>
  <c r="BG24" i="15"/>
  <c r="AS23" i="15"/>
  <c r="BD34" i="15"/>
  <c r="BQ18" i="15"/>
  <c r="BK19" i="15"/>
  <c r="AT20" i="15"/>
  <c r="AY41" i="15"/>
  <c r="BF36" i="15"/>
  <c r="AJ19" i="15"/>
  <c r="BD23" i="15"/>
  <c r="BD25" i="15"/>
  <c r="AW26" i="15"/>
  <c r="BY22" i="15"/>
  <c r="BE36" i="15"/>
  <c r="AU39" i="15"/>
  <c r="BB37" i="15"/>
  <c r="AZ32" i="15"/>
  <c r="BT20" i="15"/>
  <c r="AL38" i="15"/>
  <c r="AT29" i="15"/>
  <c r="BO35" i="15"/>
  <c r="BT27" i="15"/>
  <c r="BT37" i="15"/>
  <c r="BM39" i="15"/>
  <c r="AN31" i="15"/>
  <c r="AP22" i="15"/>
  <c r="AW32" i="15"/>
  <c r="AV30" i="15"/>
  <c r="BW22" i="15"/>
  <c r="AX32" i="15"/>
  <c r="BX25" i="15"/>
  <c r="BO19" i="15"/>
  <c r="AO26" i="15"/>
  <c r="BS21" i="15"/>
  <c r="BS27" i="15"/>
  <c r="BV23" i="15"/>
  <c r="BO27" i="15"/>
  <c r="AK32" i="15"/>
  <c r="AK41" i="15"/>
  <c r="AN39" i="15"/>
  <c r="BC37" i="15"/>
  <c r="AO18" i="15"/>
  <c r="AS24" i="15"/>
  <c r="BJ18" i="15"/>
  <c r="AJ25" i="15"/>
  <c r="BR40" i="15"/>
  <c r="BN20" i="15"/>
  <c r="BC23" i="15"/>
  <c r="BO26" i="15"/>
  <c r="AU24" i="15"/>
  <c r="BP31" i="15"/>
  <c r="BN26" i="15"/>
  <c r="AL39" i="15"/>
  <c r="AT25" i="15"/>
  <c r="BQ21" i="15"/>
  <c r="AP32" i="15"/>
  <c r="BA41" i="15"/>
  <c r="BH28" i="15"/>
  <c r="BG20" i="15"/>
  <c r="AJ40" i="15"/>
  <c r="AJ23" i="15"/>
  <c r="BO36" i="15"/>
  <c r="BI23" i="15"/>
  <c r="BT21" i="15"/>
  <c r="BF20" i="15"/>
  <c r="BC40" i="15"/>
  <c r="AK37" i="15"/>
  <c r="AN22" i="15"/>
  <c r="AO40" i="15"/>
  <c r="BU39" i="15"/>
  <c r="BX40" i="15"/>
  <c r="AJ35" i="15"/>
  <c r="BK28" i="15"/>
  <c r="BX33" i="15"/>
  <c r="AT21" i="15"/>
  <c r="BA34" i="15"/>
  <c r="AO36" i="15"/>
  <c r="BX39" i="15"/>
  <c r="AL26" i="15"/>
  <c r="AL40" i="15"/>
  <c r="BV18" i="15"/>
  <c r="AX39" i="15"/>
  <c r="BK33" i="15"/>
  <c r="AZ37" i="15"/>
  <c r="BR37" i="15"/>
  <c r="AX20" i="15"/>
  <c r="BH31" i="15"/>
  <c r="BF32" i="15"/>
  <c r="BB27" i="15"/>
  <c r="AQ29" i="15"/>
  <c r="AV29" i="15"/>
  <c r="AO32" i="15"/>
  <c r="BR28" i="15"/>
  <c r="BL20" i="15"/>
  <c r="BL25" i="15"/>
  <c r="BD35" i="15"/>
  <c r="AR37" i="15"/>
  <c r="BS19" i="15"/>
  <c r="BO29" i="15"/>
  <c r="AT34" i="15"/>
  <c r="AR41" i="15"/>
  <c r="BU37" i="15"/>
  <c r="AL27" i="15"/>
  <c r="BD36" i="15"/>
  <c r="AM27" i="15"/>
  <c r="BQ26" i="15"/>
  <c r="BW19" i="15"/>
  <c r="BK32" i="15"/>
  <c r="AS34" i="15"/>
  <c r="BP23" i="15"/>
  <c r="BY27" i="15"/>
  <c r="BA22" i="15"/>
  <c r="AQ30" i="15"/>
  <c r="BH21" i="15"/>
  <c r="BA29" i="15"/>
  <c r="BX21" i="15"/>
  <c r="BK40" i="15"/>
  <c r="BM35" i="15"/>
  <c r="BB26" i="15"/>
  <c r="BM33" i="15"/>
  <c r="AJ31" i="15"/>
  <c r="BU22" i="15"/>
  <c r="BX22" i="15"/>
  <c r="BK26" i="15"/>
  <c r="AO30" i="15"/>
  <c r="AR28" i="15"/>
  <c r="AS36" i="15"/>
  <c r="AU36" i="15"/>
  <c r="BJ24" i="15"/>
  <c r="BC21" i="15"/>
  <c r="BG39" i="15"/>
  <c r="BU40" i="15"/>
  <c r="BI29" i="15"/>
  <c r="BI21" i="15"/>
  <c r="BO18" i="15"/>
  <c r="BH18" i="15"/>
  <c r="AL33" i="15"/>
  <c r="AW30" i="15"/>
  <c r="BH25" i="15"/>
  <c r="BY20" i="15"/>
  <c r="BT32" i="15"/>
  <c r="AM29" i="15"/>
  <c r="AK40" i="15"/>
  <c r="AX28" i="15"/>
  <c r="AK36" i="15"/>
  <c r="BO34" i="15"/>
  <c r="AV22" i="15"/>
  <c r="BV26" i="15"/>
  <c r="AY34" i="15"/>
  <c r="BJ39" i="15"/>
  <c r="AR19" i="15"/>
  <c r="BR20" i="15"/>
  <c r="AL35" i="15"/>
  <c r="BH33" i="15"/>
  <c r="BS32" i="15"/>
  <c r="BF18" i="15"/>
  <c r="BD30" i="15"/>
  <c r="AT33" i="15"/>
  <c r="AX33" i="15"/>
  <c r="BX26" i="15"/>
  <c r="AO29" i="15"/>
  <c r="AY21" i="15"/>
  <c r="AN34" i="15"/>
  <c r="BC31" i="15"/>
  <c r="BC19" i="15"/>
  <c r="AU30" i="15"/>
  <c r="BQ33" i="15"/>
  <c r="BS34" i="15"/>
  <c r="BF22" i="15"/>
  <c r="AR26" i="15"/>
  <c r="AJ18" i="15"/>
  <c r="AQ38" i="15"/>
  <c r="BE27" i="15"/>
  <c r="BX37" i="15"/>
  <c r="AK25" i="15"/>
  <c r="BH37" i="15"/>
  <c r="AS39" i="15"/>
  <c r="AY36" i="15"/>
  <c r="AY20" i="15"/>
  <c r="BG29" i="15"/>
  <c r="BQ20" i="15"/>
  <c r="BQ29" i="15"/>
  <c r="BT38" i="15"/>
  <c r="BG25" i="15"/>
  <c r="BK24" i="15"/>
  <c r="AW37" i="15"/>
  <c r="BB24" i="15"/>
  <c r="AO21" i="15"/>
  <c r="BL38" i="15"/>
  <c r="AO22" i="15"/>
  <c r="AJ30" i="15"/>
  <c r="BO38" i="15"/>
  <c r="AV19" i="15"/>
  <c r="AN41" i="15"/>
  <c r="BQ41" i="15"/>
  <c r="BO20" i="15"/>
  <c r="BA18" i="15"/>
  <c r="AV23" i="15"/>
  <c r="BU24" i="15"/>
  <c r="BH24" i="15"/>
  <c r="BK36" i="15"/>
  <c r="BI25" i="15"/>
  <c r="BE20" i="15"/>
  <c r="AO39" i="15"/>
  <c r="BX34" i="15"/>
  <c r="BI39" i="15"/>
  <c r="BM34" i="15"/>
  <c r="BL22" i="15"/>
  <c r="BF41" i="15"/>
  <c r="BU31" i="15"/>
  <c r="AO23" i="15"/>
  <c r="BA40" i="15"/>
  <c r="BW26" i="15"/>
  <c r="BR25" i="15"/>
  <c r="AZ29" i="15"/>
  <c r="AY30" i="15"/>
  <c r="BC36" i="15"/>
  <c r="AZ36" i="15"/>
  <c r="AW36" i="15"/>
  <c r="BN35" i="15"/>
  <c r="AY29" i="15"/>
  <c r="BI28" i="15"/>
  <c r="AW21" i="15"/>
  <c r="BC18" i="15"/>
  <c r="BD40" i="15"/>
  <c r="AP29" i="15"/>
  <c r="AM31" i="15"/>
  <c r="BV27" i="15"/>
  <c r="BQ34" i="15"/>
  <c r="BT39" i="15"/>
  <c r="AX19" i="15"/>
  <c r="BB41" i="15"/>
  <c r="BT24" i="15"/>
  <c r="AM33" i="15"/>
  <c r="AM23" i="15"/>
  <c r="BL35" i="15"/>
  <c r="BB40" i="15"/>
  <c r="BG33" i="15"/>
  <c r="BC34" i="15"/>
  <c r="AP23" i="15"/>
  <c r="BG19" i="15"/>
  <c r="AW23" i="15"/>
  <c r="BR19" i="15"/>
  <c r="BT35" i="15"/>
  <c r="AW35" i="15"/>
  <c r="BA19" i="15"/>
  <c r="AM32" i="15"/>
  <c r="BR35" i="15"/>
  <c r="BU32" i="15"/>
  <c r="BG41" i="15"/>
  <c r="BY41" i="15"/>
  <c r="BW18" i="15"/>
  <c r="AW20" i="15"/>
  <c r="BQ30" i="15"/>
  <c r="AO20" i="15"/>
  <c r="BR34" i="15"/>
  <c r="BD20" i="15"/>
  <c r="BM37" i="15"/>
  <c r="AR36" i="15"/>
  <c r="AK26" i="15"/>
  <c r="BM20" i="15"/>
  <c r="BT31" i="15"/>
  <c r="BH23" i="15"/>
  <c r="BD31" i="15"/>
  <c r="BM25" i="15"/>
  <c r="BH34" i="15"/>
  <c r="AW33" i="15"/>
  <c r="AZ24" i="15"/>
  <c r="BN28" i="15"/>
  <c r="BW20" i="15"/>
  <c r="AC45" i="13"/>
  <c r="H45" i="13"/>
  <c r="AD45" i="13"/>
  <c r="I45" i="13"/>
  <c r="H155" i="21"/>
  <c r="V45" i="13"/>
  <c r="V43" i="13"/>
  <c r="I43" i="13"/>
  <c r="H153" i="21"/>
  <c r="H43" i="13"/>
  <c r="G153" i="21"/>
  <c r="AI42" i="13"/>
  <c r="AD42" i="13"/>
  <c r="I42" i="13"/>
  <c r="H152" i="21"/>
  <c r="AC42" i="13"/>
  <c r="H42" i="13"/>
  <c r="G152" i="21"/>
  <c r="V42" i="13"/>
  <c r="AI41" i="13"/>
  <c r="Y41" i="13"/>
  <c r="AA41" i="13"/>
  <c r="AD41" i="13"/>
  <c r="I41" i="13"/>
  <c r="H151" i="21"/>
  <c r="Z41" i="13"/>
  <c r="AC41" i="13"/>
  <c r="H41" i="13"/>
  <c r="G151" i="21"/>
  <c r="V41" i="13"/>
  <c r="AI40" i="13"/>
  <c r="AD40" i="13"/>
  <c r="I40" i="13"/>
  <c r="H150" i="21"/>
  <c r="AC40" i="13"/>
  <c r="H40" i="13"/>
  <c r="G150" i="21"/>
  <c r="V40" i="13"/>
  <c r="AI39" i="13"/>
  <c r="AD39" i="13"/>
  <c r="I39" i="13"/>
  <c r="H149" i="21"/>
  <c r="AC39" i="13"/>
  <c r="H39" i="13"/>
  <c r="G149" i="21"/>
  <c r="V39" i="13"/>
  <c r="AI38" i="13"/>
  <c r="AD38" i="13"/>
  <c r="I38" i="13"/>
  <c r="H148" i="21"/>
  <c r="AC38" i="13"/>
  <c r="H38" i="13"/>
  <c r="G148" i="21"/>
  <c r="V38" i="13"/>
  <c r="K44" i="13"/>
  <c r="K38" i="13"/>
  <c r="U13" i="13"/>
  <c r="U14" i="13"/>
  <c r="U15" i="13"/>
  <c r="M44" i="13"/>
  <c r="G155" i="21"/>
  <c r="AI37" i="13"/>
  <c r="AD37" i="13"/>
  <c r="I37" i="13"/>
  <c r="H147" i="21"/>
  <c r="AC37" i="13"/>
  <c r="H37" i="13"/>
  <c r="G147" i="21"/>
  <c r="V37" i="13"/>
  <c r="AI36" i="13"/>
  <c r="AD36" i="13"/>
  <c r="I36" i="13"/>
  <c r="H146" i="21"/>
  <c r="AC36" i="13"/>
  <c r="H36" i="13"/>
  <c r="G146" i="21"/>
  <c r="V36" i="13"/>
  <c r="AI35" i="13"/>
  <c r="AD35" i="13"/>
  <c r="I35" i="13"/>
  <c r="H145" i="21"/>
  <c r="AC35" i="13"/>
  <c r="H35" i="13"/>
  <c r="G145" i="21"/>
  <c r="V35" i="13"/>
  <c r="AI34" i="13"/>
  <c r="AI33" i="13"/>
  <c r="AI32" i="13"/>
  <c r="O38" i="13"/>
  <c r="M38" i="13"/>
  <c r="N38" i="13"/>
  <c r="O41" i="13"/>
  <c r="AI31" i="13"/>
  <c r="AD31" i="13"/>
  <c r="I31" i="13"/>
  <c r="H141" i="21"/>
  <c r="AC31" i="13"/>
  <c r="H31" i="13"/>
  <c r="G141" i="21"/>
  <c r="V31" i="13"/>
  <c r="AI30" i="13"/>
  <c r="AD30" i="13"/>
  <c r="I30" i="13"/>
  <c r="H140" i="21"/>
  <c r="AC30" i="13"/>
  <c r="H30" i="13"/>
  <c r="G140" i="21"/>
  <c r="V30" i="13"/>
  <c r="AI29" i="13"/>
  <c r="AI28" i="13"/>
  <c r="AI27" i="13"/>
  <c r="AI26" i="13"/>
  <c r="AI25" i="13"/>
  <c r="AD25" i="13"/>
  <c r="I25" i="13"/>
  <c r="H135" i="21"/>
  <c r="AC25" i="13"/>
  <c r="H25" i="13"/>
  <c r="G135" i="21"/>
  <c r="V25" i="13"/>
  <c r="AI24" i="13"/>
  <c r="AD24" i="13"/>
  <c r="I24" i="13"/>
  <c r="H134" i="21"/>
  <c r="AC24" i="13"/>
  <c r="H24" i="13"/>
  <c r="G134" i="21"/>
  <c r="V24" i="13"/>
  <c r="AI23" i="13"/>
  <c r="AD23" i="13"/>
  <c r="I23" i="13"/>
  <c r="H133" i="21"/>
  <c r="AC23" i="13"/>
  <c r="H23" i="13"/>
  <c r="G133" i="21"/>
  <c r="V23" i="13"/>
  <c r="AI22" i="13"/>
  <c r="AD22" i="13"/>
  <c r="I22" i="13"/>
  <c r="H132" i="21"/>
  <c r="AC22" i="13"/>
  <c r="H22" i="13"/>
  <c r="G132" i="21"/>
  <c r="V22" i="13"/>
  <c r="AI21" i="13"/>
  <c r="AI20" i="13"/>
  <c r="AI19" i="13"/>
  <c r="AD19" i="13"/>
  <c r="I19" i="13"/>
  <c r="H129" i="21"/>
  <c r="AC19" i="13"/>
  <c r="H19" i="13"/>
  <c r="G129" i="21"/>
  <c r="V19" i="13"/>
  <c r="AI18" i="13"/>
  <c r="AD18" i="13"/>
  <c r="I18" i="13"/>
  <c r="H128" i="21"/>
  <c r="AC18" i="13"/>
  <c r="H18" i="13"/>
  <c r="G128" i="21"/>
  <c r="V18" i="13"/>
  <c r="AI17" i="13"/>
  <c r="AI16" i="13"/>
  <c r="AI15" i="13"/>
  <c r="AI14" i="13"/>
  <c r="AI13" i="13"/>
  <c r="AO7" i="13"/>
  <c r="AI12" i="13"/>
  <c r="AN7" i="13"/>
  <c r="AI11" i="13"/>
  <c r="AM7" i="13"/>
  <c r="AI10" i="13"/>
  <c r="AL7" i="13"/>
  <c r="AI9" i="13"/>
  <c r="AK7" i="13"/>
  <c r="AI8" i="13"/>
  <c r="AJ7" i="13"/>
  <c r="BY7" i="13"/>
  <c r="BX7" i="13"/>
  <c r="BW7" i="13"/>
  <c r="BV7" i="13"/>
  <c r="BU7" i="13"/>
  <c r="BT7" i="13"/>
  <c r="BS7" i="13"/>
  <c r="BR7" i="13"/>
  <c r="BQ7" i="13"/>
  <c r="BP7" i="13"/>
  <c r="BO7" i="13"/>
  <c r="BN7" i="13"/>
  <c r="BM7" i="13"/>
  <c r="BL7" i="13"/>
  <c r="BK7" i="13"/>
  <c r="BJ7" i="13"/>
  <c r="BI7" i="13"/>
  <c r="BH7" i="13"/>
  <c r="BG7" i="13"/>
  <c r="BF7" i="13"/>
  <c r="BE7" i="13"/>
  <c r="BD7" i="13"/>
  <c r="BC7" i="13"/>
  <c r="BB7" i="13"/>
  <c r="BA7" i="13"/>
  <c r="AZ7" i="13"/>
  <c r="AY7" i="13"/>
  <c r="AX7" i="13"/>
  <c r="AW7" i="13"/>
  <c r="AV7" i="13"/>
  <c r="AU7" i="13"/>
  <c r="AT7" i="13"/>
  <c r="AS7" i="13"/>
  <c r="AR7" i="13"/>
  <c r="AQ7" i="13"/>
  <c r="AP7" i="13"/>
  <c r="I3" i="13"/>
  <c r="H3" i="13"/>
  <c r="AI49" i="12"/>
  <c r="Y49" i="12"/>
  <c r="AA49" i="12"/>
  <c r="AD49" i="12"/>
  <c r="Z49" i="12"/>
  <c r="AC49" i="12"/>
  <c r="V49" i="12"/>
  <c r="I49" i="12"/>
  <c r="H112" i="21"/>
  <c r="H49" i="12"/>
  <c r="G112" i="21"/>
  <c r="AI48" i="12"/>
  <c r="AD48" i="12"/>
  <c r="AC48" i="12"/>
  <c r="V48" i="12"/>
  <c r="I48" i="12"/>
  <c r="H111" i="21"/>
  <c r="H48" i="12"/>
  <c r="G111" i="21"/>
  <c r="AI47" i="12"/>
  <c r="AD47" i="12"/>
  <c r="AC47" i="12"/>
  <c r="BQ37" i="14"/>
  <c r="AZ29" i="14"/>
  <c r="BM30" i="14"/>
  <c r="BW34" i="14"/>
  <c r="AT34" i="14"/>
  <c r="BN23" i="14"/>
  <c r="AJ25" i="14"/>
  <c r="BK27" i="14"/>
  <c r="AN26" i="14"/>
  <c r="BD33" i="14"/>
  <c r="AY36" i="14"/>
  <c r="AJ27" i="14"/>
  <c r="AY41" i="14"/>
  <c r="AO25" i="14"/>
  <c r="AM28" i="14"/>
  <c r="BP27" i="14"/>
  <c r="BG29" i="14"/>
  <c r="BY33" i="14"/>
  <c r="BF39" i="14"/>
  <c r="BE18" i="14"/>
  <c r="BX37" i="14"/>
  <c r="BE24" i="14"/>
  <c r="BL33" i="14"/>
  <c r="AP34" i="14"/>
  <c r="AO23" i="14"/>
  <c r="AY37" i="14"/>
  <c r="AR19" i="14"/>
  <c r="BF23" i="14"/>
  <c r="BQ22" i="14"/>
  <c r="BP31" i="14"/>
  <c r="BD19" i="14"/>
  <c r="AU34" i="14"/>
  <c r="BO23" i="14"/>
  <c r="AY18" i="14"/>
  <c r="BP25" i="14"/>
  <c r="BO41" i="14"/>
  <c r="AJ18" i="14"/>
  <c r="AT33" i="14"/>
  <c r="BO34" i="14"/>
  <c r="BN29" i="14"/>
  <c r="BV39" i="14"/>
  <c r="AO41" i="14"/>
  <c r="BX30" i="14"/>
  <c r="BT29" i="14"/>
  <c r="BI18" i="14"/>
  <c r="AU25" i="14"/>
  <c r="BU19" i="14"/>
  <c r="AQ39" i="14"/>
  <c r="AP24" i="14"/>
  <c r="AR31" i="14"/>
  <c r="BA31" i="14"/>
  <c r="BN41" i="14"/>
  <c r="AY40" i="14"/>
  <c r="AV36" i="14"/>
  <c r="AX36" i="14"/>
  <c r="AP23" i="14"/>
  <c r="AY22" i="14"/>
  <c r="BT26" i="14"/>
  <c r="AL39" i="14"/>
  <c r="BA34" i="14"/>
  <c r="BS20" i="14"/>
  <c r="AJ32" i="14"/>
  <c r="BK21" i="14"/>
  <c r="BQ25" i="14"/>
  <c r="BI20" i="14"/>
  <c r="AK21" i="14"/>
  <c r="BL39" i="14"/>
  <c r="BY31" i="14"/>
  <c r="BS36" i="14"/>
  <c r="BP34" i="14"/>
  <c r="BK37" i="14"/>
  <c r="BP21" i="14"/>
  <c r="BK26" i="14"/>
  <c r="BT24" i="14"/>
  <c r="AO21" i="14"/>
  <c r="AY30" i="14"/>
  <c r="AR22" i="14"/>
  <c r="AN27" i="14"/>
  <c r="AZ19" i="14"/>
  <c r="AX23" i="14"/>
  <c r="AT22" i="14"/>
  <c r="BM24" i="14"/>
  <c r="AS26" i="14"/>
  <c r="BD18" i="14"/>
  <c r="BA27" i="14"/>
  <c r="AZ25" i="14"/>
  <c r="BW24" i="14"/>
  <c r="BE39" i="14"/>
  <c r="BQ33" i="14"/>
  <c r="BF37" i="14"/>
  <c r="AP19" i="14"/>
  <c r="BB19" i="14"/>
  <c r="AJ30" i="14"/>
  <c r="AO39" i="14"/>
  <c r="AX39" i="14"/>
  <c r="BA21" i="14"/>
  <c r="AQ18" i="14"/>
  <c r="BJ35" i="14"/>
  <c r="BL18" i="14"/>
  <c r="BF33" i="14"/>
  <c r="BD34" i="14"/>
  <c r="AQ35" i="14"/>
  <c r="BM28" i="14"/>
  <c r="AS36" i="14"/>
  <c r="BN38" i="14"/>
  <c r="AW36" i="14"/>
  <c r="AV33" i="14"/>
  <c r="BX35" i="14"/>
  <c r="AY38" i="14"/>
  <c r="BA38" i="14"/>
  <c r="BC37" i="14"/>
  <c r="AR37" i="14"/>
  <c r="AQ37" i="14"/>
  <c r="BG35" i="14"/>
  <c r="AU33" i="14"/>
  <c r="AX38" i="14"/>
  <c r="AM22" i="14"/>
  <c r="BF24" i="14"/>
  <c r="BN25" i="14"/>
  <c r="BE20" i="14"/>
  <c r="BX21" i="14"/>
  <c r="BN32" i="14"/>
  <c r="BJ20" i="14"/>
  <c r="AW33" i="14"/>
  <c r="BY18" i="14"/>
  <c r="BC38" i="14"/>
  <c r="BA19" i="14"/>
  <c r="AJ28" i="14"/>
  <c r="BX22" i="14"/>
  <c r="BU32" i="14"/>
  <c r="AZ28" i="14"/>
  <c r="BU38" i="14"/>
  <c r="AX19" i="14"/>
  <c r="AT21" i="14"/>
  <c r="AX32" i="14"/>
  <c r="BH18" i="14"/>
  <c r="BI28" i="14"/>
  <c r="AS19" i="14"/>
  <c r="AL35" i="14"/>
  <c r="AK33" i="14"/>
  <c r="AZ41" i="14"/>
  <c r="AX40" i="14"/>
  <c r="AU30" i="14"/>
  <c r="BP38" i="14"/>
  <c r="BL41" i="14"/>
  <c r="BV22" i="14"/>
  <c r="AQ30" i="14"/>
  <c r="BP23" i="14"/>
  <c r="BY20" i="14"/>
  <c r="BQ34" i="14"/>
  <c r="BV29" i="14"/>
  <c r="AP27" i="14"/>
  <c r="BG32" i="14"/>
  <c r="BI41" i="14"/>
  <c r="BF19" i="14"/>
  <c r="AT27" i="14"/>
  <c r="BQ18" i="14"/>
  <c r="AK16" i="14"/>
  <c r="AS39" i="14"/>
  <c r="BA26" i="14"/>
  <c r="BB38" i="14"/>
  <c r="AO26" i="14"/>
  <c r="BW27" i="14"/>
  <c r="AR39" i="14"/>
  <c r="BU34" i="14"/>
  <c r="BX31" i="14"/>
  <c r="AT31" i="14"/>
  <c r="AN29" i="14"/>
  <c r="AP22" i="14"/>
  <c r="BE41" i="14"/>
  <c r="BV23" i="14"/>
  <c r="AW34" i="14"/>
  <c r="BD41" i="14"/>
  <c r="BL35" i="14"/>
  <c r="BK41" i="14"/>
  <c r="BM35" i="14"/>
  <c r="AR34" i="14"/>
  <c r="BV24" i="14"/>
  <c r="BI34" i="14"/>
  <c r="AK34" i="14"/>
  <c r="BE32" i="14"/>
  <c r="AV18" i="14"/>
  <c r="AY28" i="14"/>
  <c r="BC29" i="14"/>
  <c r="BB34" i="14"/>
  <c r="BP37" i="14"/>
  <c r="BJ33" i="14"/>
  <c r="BI36" i="14"/>
  <c r="AN24" i="14"/>
  <c r="AW26" i="14"/>
  <c r="BV20" i="14"/>
  <c r="AO38" i="14"/>
  <c r="BK30" i="14"/>
  <c r="BC39" i="14"/>
  <c r="BP29" i="14"/>
  <c r="BU20" i="14"/>
  <c r="BH37" i="14"/>
  <c r="BY21" i="14"/>
  <c r="BK39" i="14"/>
  <c r="BR32" i="14"/>
  <c r="BV32" i="14"/>
  <c r="AW24" i="14"/>
  <c r="AZ38" i="14"/>
  <c r="BH35" i="14"/>
  <c r="BR25" i="14"/>
  <c r="BY22" i="14"/>
  <c r="BE21" i="14"/>
  <c r="AU27" i="14"/>
  <c r="BR38" i="14"/>
  <c r="AU37" i="14"/>
  <c r="BJ39" i="14"/>
  <c r="AN41" i="14"/>
  <c r="AX37" i="14"/>
  <c r="AT37" i="14"/>
  <c r="BT22" i="14"/>
  <c r="BN18" i="14"/>
  <c r="BX25" i="14"/>
  <c r="BL31" i="14"/>
  <c r="AY24" i="14"/>
  <c r="BR22" i="14"/>
  <c r="BM41" i="14"/>
  <c r="BH38" i="14"/>
  <c r="BO22" i="14"/>
  <c r="BG22" i="14"/>
  <c r="BW40" i="14"/>
  <c r="AX30" i="14"/>
  <c r="BU23" i="14"/>
  <c r="BI31" i="14"/>
  <c r="BO25" i="14"/>
  <c r="BN40" i="14"/>
  <c r="BL36" i="14"/>
  <c r="BC34" i="14"/>
  <c r="AQ29" i="14"/>
  <c r="BT23" i="14"/>
  <c r="BW30" i="14"/>
  <c r="AS22" i="14"/>
  <c r="AS28" i="14"/>
  <c r="BA36" i="14"/>
  <c r="BF36" i="14"/>
  <c r="AP31" i="14"/>
  <c r="AM18" i="14"/>
  <c r="AO28" i="14"/>
  <c r="AL34" i="14"/>
  <c r="BB18" i="14"/>
  <c r="BV30" i="14"/>
  <c r="BH30" i="14"/>
  <c r="AM33" i="14"/>
  <c r="BA23" i="14"/>
  <c r="AJ22" i="14"/>
  <c r="BW20" i="14"/>
  <c r="BJ38" i="14"/>
  <c r="BS40" i="14"/>
  <c r="AR32" i="14"/>
  <c r="BH33" i="14"/>
  <c r="AQ24" i="14"/>
  <c r="AL37" i="14"/>
  <c r="BQ40" i="14"/>
  <c r="BR26" i="14"/>
  <c r="BN20" i="14"/>
  <c r="BL20" i="14"/>
  <c r="AO22" i="14"/>
  <c r="BJ26" i="14"/>
  <c r="AJ41" i="14"/>
  <c r="BK32" i="14"/>
  <c r="AW30" i="14"/>
  <c r="BC35" i="14"/>
  <c r="BH36" i="14"/>
  <c r="BJ29" i="14"/>
  <c r="BS21" i="14"/>
  <c r="AU31" i="14"/>
  <c r="BD27" i="14"/>
  <c r="AL29" i="14"/>
  <c r="BT25" i="14"/>
  <c r="AR23" i="14"/>
  <c r="AS34" i="14"/>
  <c r="BP24" i="14"/>
  <c r="BD21" i="14"/>
  <c r="BU40" i="14"/>
  <c r="BR29" i="14"/>
  <c r="BC33" i="14"/>
  <c r="BQ24" i="14"/>
  <c r="BX29" i="14"/>
  <c r="BY36" i="14"/>
  <c r="BH25" i="14"/>
  <c r="AX21" i="14"/>
  <c r="AW18" i="14"/>
  <c r="AV24" i="14"/>
  <c r="AZ23" i="14"/>
  <c r="BF18" i="14"/>
  <c r="AS25" i="14"/>
  <c r="BT40" i="14"/>
  <c r="BT30" i="14"/>
  <c r="BA33" i="14"/>
  <c r="AW20" i="14"/>
  <c r="BV19" i="14"/>
  <c r="BM19" i="14"/>
  <c r="BP32" i="14"/>
  <c r="BI26" i="14"/>
  <c r="AN40" i="14"/>
  <c r="BX19" i="14"/>
  <c r="BC18" i="14"/>
  <c r="AZ24" i="14"/>
  <c r="BI23" i="14"/>
  <c r="AJ40" i="14"/>
  <c r="BB22" i="14"/>
  <c r="AL31" i="14"/>
  <c r="AV39" i="14"/>
  <c r="AV31" i="14"/>
  <c r="AL27" i="14"/>
  <c r="AY33" i="14"/>
  <c r="AV26" i="14"/>
  <c r="AM34" i="14"/>
  <c r="AT24" i="14"/>
  <c r="AK32" i="14"/>
  <c r="BJ41" i="14"/>
  <c r="AK24" i="14"/>
  <c r="AW32" i="14"/>
  <c r="BQ27" i="14"/>
  <c r="BV41" i="14"/>
  <c r="BY25" i="14"/>
  <c r="AN36" i="14"/>
  <c r="BC22" i="14"/>
  <c r="BE33" i="14"/>
  <c r="BG34" i="14"/>
  <c r="BS32" i="14"/>
  <c r="BE28" i="14"/>
  <c r="AU39" i="14"/>
  <c r="BF35" i="14"/>
  <c r="AX41" i="14"/>
  <c r="BR39" i="14"/>
  <c r="BX38" i="14"/>
  <c r="BW23" i="14"/>
  <c r="AT41" i="14"/>
  <c r="BX24" i="14"/>
  <c r="AV21" i="14"/>
  <c r="BI33" i="14"/>
  <c r="AX20" i="14"/>
  <c r="AV34" i="14"/>
  <c r="BS29" i="14"/>
  <c r="AU26" i="14"/>
  <c r="BE26" i="14"/>
  <c r="BT28" i="14"/>
  <c r="AJ26" i="14"/>
  <c r="AR21" i="14"/>
  <c r="BB36" i="14"/>
  <c r="AN35" i="14"/>
  <c r="BY40" i="14"/>
  <c r="BW32" i="14"/>
  <c r="AP39" i="14"/>
  <c r="AO18" i="14"/>
  <c r="AR33" i="14"/>
  <c r="BB37" i="14"/>
  <c r="BJ34" i="14"/>
  <c r="AM23" i="14"/>
  <c r="BA39" i="14"/>
  <c r="AV27" i="14"/>
  <c r="AP25" i="14"/>
  <c r="AM32" i="14"/>
  <c r="AO35" i="14"/>
  <c r="BQ19" i="14"/>
  <c r="AP36" i="14"/>
  <c r="BC27" i="14"/>
  <c r="BT35" i="14"/>
  <c r="BX33" i="14"/>
  <c r="AW27" i="14"/>
  <c r="BH34" i="14"/>
  <c r="AL23" i="14"/>
  <c r="BM38" i="14"/>
  <c r="BN39" i="14"/>
  <c r="BK35" i="14"/>
  <c r="BK28" i="14"/>
  <c r="BQ20" i="14"/>
  <c r="BR35" i="14"/>
  <c r="BA40" i="14"/>
  <c r="AU24" i="14"/>
  <c r="AK30" i="14"/>
  <c r="AT38" i="14"/>
  <c r="AL22" i="14"/>
  <c r="BY24" i="14"/>
  <c r="BV18" i="14"/>
  <c r="BM37" i="14"/>
  <c r="AW29" i="14"/>
  <c r="BK18" i="14"/>
  <c r="AZ32" i="14"/>
  <c r="BD40" i="14"/>
  <c r="AQ22" i="14"/>
  <c r="BO19" i="14"/>
  <c r="AL19" i="14"/>
  <c r="AS38" i="14"/>
  <c r="BW28" i="14"/>
  <c r="BY32" i="14"/>
  <c r="BB32" i="14"/>
  <c r="AO19" i="14"/>
  <c r="BJ30" i="14"/>
  <c r="BO21" i="14"/>
  <c r="AK41" i="14"/>
  <c r="BS19" i="14"/>
  <c r="BI22" i="14"/>
  <c r="BO40" i="14"/>
  <c r="AJ24" i="14"/>
  <c r="BP28" i="14"/>
  <c r="AM27" i="14"/>
  <c r="BO26" i="14"/>
  <c r="BT41" i="14"/>
  <c r="AK23" i="14"/>
  <c r="BB28" i="14"/>
  <c r="AK22" i="14"/>
  <c r="BT39" i="14"/>
  <c r="BD20" i="14"/>
  <c r="BJ21" i="14"/>
  <c r="BF38" i="14"/>
  <c r="BX41" i="14"/>
  <c r="BD39" i="14"/>
  <c r="BV25" i="14"/>
  <c r="AT29" i="14"/>
  <c r="AJ19" i="14"/>
  <c r="BI25" i="14"/>
  <c r="AR24" i="14"/>
  <c r="AY21" i="14"/>
  <c r="BF30" i="14"/>
  <c r="AR29" i="14"/>
  <c r="BL26" i="14"/>
  <c r="AP26" i="14"/>
  <c r="AT39" i="14"/>
  <c r="BR18" i="14"/>
  <c r="BS31" i="14"/>
  <c r="AZ18" i="14"/>
  <c r="BU26" i="14"/>
  <c r="AO20" i="14"/>
  <c r="BT32" i="14"/>
  <c r="BD36" i="14"/>
  <c r="AY29" i="14"/>
  <c r="BB40" i="14"/>
  <c r="BG40" i="14"/>
  <c r="AV28" i="14"/>
  <c r="AM24" i="14"/>
  <c r="BF21" i="14"/>
  <c r="AJ34" i="14"/>
  <c r="AL32" i="14"/>
  <c r="BN24" i="14"/>
  <c r="BE27" i="14"/>
  <c r="BX39" i="14"/>
  <c r="BV21" i="14"/>
  <c r="BK36" i="14"/>
  <c r="BY38" i="14"/>
  <c r="AM30" i="14"/>
  <c r="AK17" i="14"/>
  <c r="BQ21" i="14"/>
  <c r="AJ37" i="14"/>
  <c r="AK28" i="14"/>
  <c r="AQ20" i="14"/>
  <c r="AN38" i="14"/>
  <c r="BB41" i="14"/>
  <c r="AY26" i="14"/>
  <c r="BC24" i="14"/>
  <c r="BR27" i="14"/>
  <c r="AM19" i="14"/>
  <c r="BB35" i="14"/>
  <c r="BQ32" i="14"/>
  <c r="BS37" i="14"/>
  <c r="BK23" i="14"/>
  <c r="AS29" i="14"/>
  <c r="BT38" i="14"/>
  <c r="AM41" i="14"/>
  <c r="BW25" i="14"/>
  <c r="AV37" i="14"/>
  <c r="BC25" i="14"/>
  <c r="AK27" i="14"/>
  <c r="AU38" i="14"/>
  <c r="AV38" i="14"/>
  <c r="BF27" i="14"/>
  <c r="AV29" i="14"/>
  <c r="BE22" i="14"/>
  <c r="BD23" i="14"/>
  <c r="AW41" i="14"/>
  <c r="AX29" i="14"/>
  <c r="BF40" i="14"/>
  <c r="BY39" i="14"/>
  <c r="BG19" i="14"/>
  <c r="AV19" i="14"/>
  <c r="AT32" i="14"/>
  <c r="BE23" i="14"/>
  <c r="BQ30" i="14"/>
  <c r="AK29" i="14"/>
  <c r="BP39" i="14"/>
  <c r="BJ37" i="14"/>
  <c r="AU18" i="14"/>
  <c r="AL33" i="14"/>
  <c r="AY32" i="14"/>
  <c r="BC31" i="14"/>
  <c r="AV20" i="14"/>
  <c r="BE37" i="14"/>
  <c r="BN19" i="14"/>
  <c r="BD30" i="14"/>
  <c r="AN33" i="14"/>
  <c r="BH29" i="14"/>
  <c r="BS22" i="14"/>
  <c r="AK37" i="14"/>
  <c r="BQ29" i="14"/>
  <c r="BB26" i="14"/>
  <c r="BI32" i="14"/>
  <c r="BX32" i="14"/>
  <c r="BL32" i="14"/>
  <c r="BX20" i="14"/>
  <c r="AX31" i="14"/>
  <c r="AK18" i="14"/>
  <c r="AY31" i="14"/>
  <c r="BO28" i="14"/>
  <c r="BW31" i="14"/>
  <c r="BG23" i="14"/>
  <c r="AQ34" i="14"/>
  <c r="AK26" i="14"/>
  <c r="AL36" i="14"/>
  <c r="AR25" i="14"/>
  <c r="BE19" i="14"/>
  <c r="BK40" i="14"/>
  <c r="BO29" i="14"/>
  <c r="BH41" i="14"/>
  <c r="BO33" i="14"/>
  <c r="BB27" i="14"/>
  <c r="BY23" i="14"/>
  <c r="BU39" i="14"/>
  <c r="AS20" i="14"/>
  <c r="BH22" i="14"/>
  <c r="AY34" i="14"/>
  <c r="BD28" i="14"/>
  <c r="BG25" i="14"/>
  <c r="BN37" i="14"/>
  <c r="AL40" i="14"/>
  <c r="AO31" i="14"/>
  <c r="AN21" i="14"/>
  <c r="AS31" i="14"/>
  <c r="AM20" i="14"/>
  <c r="BN31" i="14"/>
  <c r="AJ39" i="14"/>
  <c r="BJ40" i="14"/>
  <c r="BO31" i="14"/>
  <c r="BX34" i="14"/>
  <c r="BR23" i="14"/>
  <c r="BE40" i="14"/>
  <c r="AM29" i="14"/>
  <c r="BA35" i="14"/>
  <c r="AX22" i="14"/>
  <c r="BR20" i="14"/>
  <c r="BN28" i="14"/>
  <c r="BC19" i="14"/>
  <c r="BA41" i="14"/>
  <c r="AP21" i="14"/>
  <c r="BJ19" i="14"/>
  <c r="AK19" i="14"/>
  <c r="BO39" i="14"/>
  <c r="BA37" i="14"/>
  <c r="BC41" i="14"/>
  <c r="BW22" i="14"/>
  <c r="BB21" i="14"/>
  <c r="BI29" i="14"/>
  <c r="BB31" i="14"/>
  <c r="AK35" i="14"/>
  <c r="BG36" i="14"/>
  <c r="AM40" i="14"/>
  <c r="BC28" i="14"/>
  <c r="AU20" i="14"/>
  <c r="BF25" i="14"/>
  <c r="BO35" i="14"/>
  <c r="AT30" i="14"/>
  <c r="AP30" i="14"/>
  <c r="AM21" i="14"/>
  <c r="BO36" i="14"/>
  <c r="AR18" i="14"/>
  <c r="BF26" i="14"/>
  <c r="BU27" i="14"/>
  <c r="AZ20" i="14"/>
  <c r="BP19" i="14"/>
  <c r="BI24" i="14"/>
  <c r="BG20" i="14"/>
  <c r="BR40" i="14"/>
  <c r="AK25" i="14"/>
  <c r="BA22" i="14"/>
  <c r="AQ32" i="14"/>
  <c r="AZ35" i="14"/>
  <c r="BW35" i="14"/>
  <c r="BD32" i="14"/>
  <c r="BE38" i="14"/>
  <c r="BB29" i="14"/>
  <c r="BV37" i="14"/>
  <c r="BP36" i="14"/>
  <c r="BI37" i="14"/>
  <c r="AP41" i="14"/>
  <c r="BW18" i="14"/>
  <c r="BY35" i="14"/>
  <c r="BJ36" i="14"/>
  <c r="AS41" i="14"/>
  <c r="BV27" i="14"/>
  <c r="AT19" i="14"/>
  <c r="AR30" i="14"/>
  <c r="BA32" i="14"/>
  <c r="AU35" i="14"/>
  <c r="BS26" i="14"/>
  <c r="AJ16" i="14"/>
  <c r="BG18" i="14"/>
  <c r="AL18" i="14"/>
  <c r="AO29" i="14"/>
  <c r="AQ38" i="14"/>
  <c r="AQ31" i="14"/>
  <c r="AJ38" i="14"/>
  <c r="BU29" i="14"/>
  <c r="BM39" i="14"/>
  <c r="BN26" i="14"/>
  <c r="AT40" i="14"/>
  <c r="BR30" i="14"/>
  <c r="BW39" i="14"/>
  <c r="BS25" i="14"/>
  <c r="BJ23" i="14"/>
  <c r="AZ21" i="14"/>
  <c r="BE30" i="14"/>
  <c r="AJ20" i="14"/>
  <c r="AN25" i="14"/>
  <c r="AT35" i="14"/>
  <c r="BL38" i="14"/>
  <c r="AP29" i="14"/>
  <c r="AT26" i="14"/>
  <c r="AQ33" i="14"/>
  <c r="AS35" i="14"/>
  <c r="BW36" i="14"/>
  <c r="BM36" i="14"/>
  <c r="BH26" i="14"/>
  <c r="AZ37" i="14"/>
  <c r="AU19" i="14"/>
  <c r="BA28" i="14"/>
  <c r="BR36" i="14"/>
  <c r="AN32" i="14"/>
  <c r="AM37" i="14"/>
  <c r="BO27" i="14"/>
  <c r="AV35" i="14"/>
  <c r="AS33" i="14"/>
  <c r="BG33" i="14"/>
  <c r="AV30" i="14"/>
  <c r="BO38" i="14"/>
  <c r="BL29" i="14"/>
  <c r="BQ41" i="14"/>
  <c r="BM25" i="14"/>
  <c r="AK31" i="14"/>
  <c r="BJ28" i="14"/>
  <c r="AR35" i="14"/>
  <c r="BT18" i="14"/>
  <c r="AQ23" i="14"/>
  <c r="BM32" i="14"/>
  <c r="AO30" i="14"/>
  <c r="AU21" i="14"/>
  <c r="BQ23" i="14"/>
  <c r="BD38" i="14"/>
  <c r="AS21" i="14"/>
  <c r="AV22" i="14"/>
  <c r="BL28" i="14"/>
  <c r="BU21" i="14"/>
  <c r="AP32" i="14"/>
  <c r="BF20" i="14"/>
  <c r="BG26" i="14"/>
  <c r="BY19" i="14"/>
  <c r="BH20" i="14"/>
  <c r="AW39" i="14"/>
  <c r="BR24" i="14"/>
  <c r="BO20" i="14"/>
  <c r="BI27" i="14"/>
  <c r="AM38" i="14"/>
  <c r="BX23" i="14"/>
  <c r="AR28" i="14"/>
  <c r="BX28" i="14"/>
  <c r="BF28" i="14"/>
  <c r="AY19" i="14"/>
  <c r="BC40" i="14"/>
  <c r="BG28" i="14"/>
  <c r="BG38" i="14"/>
  <c r="AR20" i="14"/>
  <c r="AV25" i="14"/>
  <c r="BU41" i="14"/>
  <c r="AW28" i="14"/>
  <c r="BT37" i="14"/>
  <c r="BV35" i="14"/>
  <c r="BN22" i="14"/>
  <c r="AQ27" i="14"/>
  <c r="AU23" i="14"/>
  <c r="BG37" i="14"/>
  <c r="AO34" i="14"/>
  <c r="AN31" i="14"/>
  <c r="AJ31" i="14"/>
  <c r="BD24" i="14"/>
  <c r="BA29" i="14"/>
  <c r="AZ39" i="14"/>
  <c r="BR41" i="14"/>
  <c r="AN39" i="14"/>
  <c r="AW22" i="14"/>
  <c r="BY37" i="14"/>
  <c r="AV40" i="14"/>
  <c r="BU25" i="14"/>
  <c r="BU33" i="14"/>
  <c r="AR38" i="14"/>
  <c r="BF31" i="14"/>
  <c r="AL20" i="14"/>
  <c r="AZ31" i="14"/>
  <c r="BP33" i="14"/>
  <c r="BV40" i="14"/>
  <c r="BF22" i="14"/>
  <c r="AQ28" i="14"/>
  <c r="BS33" i="14"/>
  <c r="AK36" i="14"/>
  <c r="BK19" i="14"/>
  <c r="BL19" i="14"/>
  <c r="AS24" i="14"/>
  <c r="BV34" i="14"/>
  <c r="AV32" i="14"/>
  <c r="BM23" i="14"/>
  <c r="BR28" i="14"/>
  <c r="AY20" i="14"/>
  <c r="BU35" i="14"/>
  <c r="AT25" i="14"/>
  <c r="BH19" i="14"/>
  <c r="AO24" i="14"/>
  <c r="BY27" i="14"/>
  <c r="BO30" i="14"/>
  <c r="AP40" i="14"/>
  <c r="BY29" i="14"/>
  <c r="BD22" i="14"/>
  <c r="BP22" i="14"/>
  <c r="AJ36" i="14"/>
  <c r="BR33" i="14"/>
  <c r="BK31" i="14"/>
  <c r="BW37" i="14"/>
  <c r="AJ33" i="14"/>
  <c r="AO32" i="14"/>
  <c r="BU36" i="14"/>
  <c r="BP35" i="14"/>
  <c r="AM36" i="14"/>
  <c r="BC30" i="14"/>
  <c r="BV26" i="14"/>
  <c r="BM40" i="14"/>
  <c r="AP38" i="14"/>
  <c r="AQ40" i="14"/>
  <c r="AX33" i="14"/>
  <c r="AM39" i="14"/>
  <c r="AS32" i="14"/>
  <c r="BT31" i="14"/>
  <c r="AZ22" i="14"/>
  <c r="AP37" i="14"/>
  <c r="BK33" i="14"/>
  <c r="AO37" i="14"/>
  <c r="BY26" i="14"/>
  <c r="AS27" i="14"/>
  <c r="BB23" i="14"/>
  <c r="BP18" i="14"/>
  <c r="BW21" i="14"/>
  <c r="AL30" i="14"/>
  <c r="BL24" i="14"/>
  <c r="BH39" i="14"/>
  <c r="AJ35" i="14"/>
  <c r="BP20" i="14"/>
  <c r="BM22" i="14"/>
  <c r="BA24" i="14"/>
  <c r="AU22" i="14"/>
  <c r="BR31" i="14"/>
  <c r="BK34" i="14"/>
  <c r="AS40" i="14"/>
  <c r="BP26" i="14"/>
  <c r="AK39" i="14"/>
  <c r="AU32" i="14"/>
  <c r="AL21" i="14"/>
  <c r="BN33" i="14"/>
  <c r="BD25" i="14"/>
  <c r="BU37" i="14"/>
  <c r="AT23" i="14"/>
  <c r="BQ38" i="14"/>
  <c r="AU41" i="14"/>
  <c r="BH23" i="14"/>
  <c r="BJ24" i="14"/>
  <c r="BU31" i="14"/>
  <c r="AY27" i="14"/>
  <c r="BK38" i="14"/>
  <c r="BL40" i="14"/>
  <c r="AU36" i="14"/>
  <c r="AU40" i="14"/>
  <c r="BW41" i="14"/>
  <c r="AP18" i="14"/>
  <c r="BK20" i="14"/>
  <c r="AL26" i="14"/>
  <c r="BP30" i="14"/>
  <c r="BR21" i="14"/>
  <c r="BB24" i="14"/>
  <c r="AQ25" i="14"/>
  <c r="AK40" i="14"/>
  <c r="BG41" i="14"/>
  <c r="BG39" i="14"/>
  <c r="BM34" i="14"/>
  <c r="BN27" i="14"/>
  <c r="AT20" i="14"/>
  <c r="BL23" i="14"/>
  <c r="BF34" i="14"/>
  <c r="BJ18" i="14"/>
  <c r="AU28" i="14"/>
  <c r="BG21" i="14"/>
  <c r="BE34" i="14"/>
  <c r="BL25" i="14"/>
  <c r="BL22" i="14"/>
  <c r="AM35" i="14"/>
  <c r="BT20" i="14"/>
  <c r="BU30" i="14"/>
  <c r="BR19" i="14"/>
  <c r="AX18" i="14"/>
  <c r="BI40" i="14"/>
  <c r="AX35" i="14"/>
  <c r="BL30" i="14"/>
  <c r="AZ34" i="14"/>
  <c r="BY28" i="14"/>
  <c r="BU22" i="14"/>
  <c r="BO24" i="14"/>
  <c r="BX36" i="14"/>
  <c r="BT21" i="14"/>
  <c r="AO27" i="14"/>
  <c r="AK38" i="14"/>
  <c r="BM29" i="14"/>
  <c r="AW19" i="14"/>
  <c r="BB33" i="14"/>
  <c r="BB39" i="14"/>
  <c r="AX34" i="14"/>
  <c r="AL41" i="14"/>
  <c r="BE31" i="14"/>
  <c r="BS23" i="14"/>
  <c r="BP40" i="14"/>
  <c r="AX26" i="14"/>
  <c r="BQ35" i="14"/>
  <c r="BM26" i="14"/>
  <c r="BC20" i="14"/>
  <c r="BW26" i="14"/>
  <c r="BH27" i="14"/>
  <c r="BS24" i="14"/>
  <c r="BL27" i="14"/>
  <c r="AS23" i="14"/>
  <c r="BS34" i="14"/>
  <c r="BN34" i="14"/>
  <c r="BW29" i="14"/>
  <c r="BN30" i="14"/>
  <c r="AL24" i="14"/>
  <c r="AN23" i="14"/>
  <c r="BL21" i="14"/>
  <c r="AQ41" i="14"/>
  <c r="BO37" i="14"/>
  <c r="BK25" i="14"/>
  <c r="AQ26" i="14"/>
  <c r="AN30" i="14"/>
  <c r="AP35" i="14"/>
  <c r="BE35" i="14"/>
  <c r="BG30" i="14"/>
  <c r="BR34" i="14"/>
  <c r="AQ36" i="14"/>
  <c r="BN21" i="14"/>
  <c r="BM21" i="14"/>
  <c r="BE36" i="14"/>
  <c r="AW40" i="14"/>
  <c r="BM20" i="14"/>
  <c r="AZ30" i="14"/>
  <c r="BY34" i="14"/>
  <c r="BG24" i="14"/>
  <c r="BS28" i="14"/>
  <c r="AZ33" i="14"/>
  <c r="AR26" i="14"/>
  <c r="BW33" i="14"/>
  <c r="BM33" i="14"/>
  <c r="BU24" i="14"/>
  <c r="AR36" i="14"/>
  <c r="BH21" i="14"/>
  <c r="BV31" i="14"/>
  <c r="AS37" i="14"/>
  <c r="AJ17" i="14"/>
  <c r="AT36" i="14"/>
  <c r="BB25" i="14"/>
  <c r="BJ25" i="14"/>
  <c r="AR27" i="14"/>
  <c r="BQ31" i="14"/>
  <c r="AZ36" i="14"/>
  <c r="AP33" i="14"/>
  <c r="BD35" i="14"/>
  <c r="AJ23" i="14"/>
  <c r="BY30" i="14"/>
  <c r="AY39" i="14"/>
  <c r="BF32" i="14"/>
  <c r="AO40" i="14"/>
  <c r="AO33" i="14"/>
  <c r="BQ26" i="14"/>
  <c r="BA30" i="14"/>
  <c r="BM18" i="14"/>
  <c r="BH32" i="14"/>
  <c r="AX24" i="14"/>
  <c r="BI35" i="14"/>
  <c r="AQ19" i="14"/>
  <c r="BT19" i="14"/>
  <c r="AN28" i="14"/>
  <c r="BS18" i="14"/>
  <c r="BJ31" i="14"/>
  <c r="AN19" i="14"/>
  <c r="BA25" i="14"/>
  <c r="AR41" i="14"/>
  <c r="AN34" i="14"/>
  <c r="BA18" i="14"/>
  <c r="BX18" i="14"/>
  <c r="AU29" i="14"/>
  <c r="BD26" i="14"/>
  <c r="BK22" i="14"/>
  <c r="BY41" i="14"/>
  <c r="AW35" i="14"/>
  <c r="BD31" i="14"/>
  <c r="BS35" i="14"/>
  <c r="AW37" i="14"/>
  <c r="AN37" i="14"/>
  <c r="AW38" i="14"/>
  <c r="BN36" i="14"/>
  <c r="AY35" i="14"/>
  <c r="AX27" i="14"/>
  <c r="AT28" i="14"/>
  <c r="AM26" i="14"/>
  <c r="BM27" i="14"/>
  <c r="BX27" i="14"/>
  <c r="BV33" i="14"/>
  <c r="AM31" i="14"/>
  <c r="BX40" i="14"/>
  <c r="AJ21" i="14"/>
  <c r="AP28" i="14"/>
  <c r="AQ21" i="14"/>
  <c r="BT34" i="14"/>
  <c r="BQ36" i="14"/>
  <c r="BW38" i="14"/>
  <c r="BT27" i="14"/>
  <c r="BC26" i="14"/>
  <c r="BS27" i="14"/>
  <c r="BA20" i="14"/>
  <c r="BI19" i="14"/>
  <c r="AY23" i="14"/>
  <c r="BT36" i="14"/>
  <c r="BJ22" i="14"/>
  <c r="AN18" i="14"/>
  <c r="AY25" i="14"/>
  <c r="AL25" i="14"/>
  <c r="AZ26" i="14"/>
  <c r="AO36" i="14"/>
  <c r="BC23" i="14"/>
  <c r="AW31" i="14"/>
  <c r="BO32" i="14"/>
  <c r="BR37" i="14"/>
  <c r="BI21" i="14"/>
  <c r="BJ32" i="14"/>
  <c r="BL37" i="14"/>
  <c r="BQ28" i="14"/>
  <c r="AV23" i="14"/>
  <c r="BV36" i="14"/>
  <c r="BG31" i="14"/>
  <c r="BS38" i="14"/>
  <c r="AX25" i="14"/>
  <c r="AV41" i="14"/>
  <c r="AK20" i="14"/>
  <c r="BF41" i="14"/>
  <c r="AW21" i="14"/>
  <c r="BV38" i="14"/>
  <c r="BV28" i="14"/>
  <c r="BB30" i="14"/>
  <c r="BN35" i="14"/>
  <c r="AR40" i="14"/>
  <c r="BX26" i="14"/>
  <c r="BM31" i="14"/>
  <c r="BJ27" i="14"/>
  <c r="BD29" i="14"/>
  <c r="BB20" i="14"/>
  <c r="AN22" i="14"/>
  <c r="BU28" i="14"/>
  <c r="BK29" i="14"/>
  <c r="BQ39" i="14"/>
  <c r="AS30" i="14"/>
  <c r="BH40" i="14"/>
  <c r="BE29" i="14"/>
  <c r="AT18" i="14"/>
  <c r="BD37" i="14"/>
  <c r="BG27" i="14"/>
  <c r="BS30" i="14"/>
  <c r="BH28" i="14"/>
  <c r="AZ27" i="14"/>
  <c r="BW19" i="14"/>
  <c r="BU18" i="14"/>
  <c r="BC36" i="14"/>
  <c r="AL38" i="14"/>
  <c r="BF29" i="14"/>
  <c r="BT33" i="14"/>
  <c r="BH24" i="14"/>
  <c r="AS18" i="14"/>
  <c r="BE25" i="14"/>
  <c r="BS39" i="14"/>
  <c r="AW23" i="14"/>
  <c r="BS41" i="14"/>
  <c r="AP20" i="14"/>
  <c r="BH31" i="14"/>
  <c r="BI38" i="14"/>
  <c r="BI39" i="14"/>
  <c r="BK24" i="14"/>
  <c r="AJ29" i="14"/>
  <c r="BC32" i="14"/>
  <c r="BC21" i="14"/>
  <c r="AN20" i="14"/>
  <c r="AW25" i="14"/>
  <c r="BO18" i="14"/>
  <c r="AM25" i="14"/>
  <c r="BL34" i="14"/>
  <c r="BP41" i="14"/>
  <c r="BI30" i="14"/>
  <c r="AX28" i="14"/>
  <c r="AZ40" i="14"/>
  <c r="AL28" i="14"/>
  <c r="V47" i="12"/>
  <c r="I47" i="12"/>
  <c r="H110" i="21"/>
  <c r="H47" i="12"/>
  <c r="G110" i="21"/>
  <c r="AI46" i="12"/>
  <c r="Y46" i="12"/>
  <c r="AA46" i="12"/>
  <c r="AD46" i="12"/>
  <c r="Z46" i="12"/>
  <c r="AC46" i="12"/>
  <c r="O44" i="13"/>
  <c r="N44" i="13"/>
  <c r="O47" i="13"/>
  <c r="V46" i="12"/>
  <c r="I46" i="12"/>
  <c r="H109" i="21"/>
  <c r="H46" i="12"/>
  <c r="G109" i="21"/>
  <c r="AI45" i="12"/>
  <c r="AD45" i="12"/>
  <c r="AC45" i="12"/>
  <c r="V45" i="12"/>
  <c r="I45" i="12"/>
  <c r="H108" i="21"/>
  <c r="H45" i="12"/>
  <c r="G108" i="21"/>
  <c r="AI44" i="12"/>
  <c r="AD44" i="12"/>
  <c r="AC44" i="12"/>
  <c r="V44" i="12"/>
  <c r="I44" i="12"/>
  <c r="H107" i="21"/>
  <c r="H44" i="12"/>
  <c r="AI43" i="12"/>
  <c r="AD43" i="12"/>
  <c r="AC43" i="12"/>
  <c r="K44" i="12"/>
  <c r="M44" i="12"/>
  <c r="G107" i="21"/>
  <c r="V43" i="12"/>
  <c r="I43" i="12"/>
  <c r="H106" i="21"/>
  <c r="H43" i="12"/>
  <c r="G106" i="21"/>
  <c r="AI42" i="12"/>
  <c r="AD42" i="12"/>
  <c r="AC42" i="12"/>
  <c r="AO36" i="13"/>
  <c r="BW37" i="13"/>
  <c r="AP33" i="13"/>
  <c r="AP35" i="13"/>
  <c r="AW34" i="13"/>
  <c r="BI30" i="13"/>
  <c r="BR38" i="13"/>
  <c r="AW39" i="13"/>
  <c r="AP37" i="13"/>
  <c r="BH37" i="13"/>
  <c r="BO34" i="13"/>
  <c r="BU25" i="13"/>
  <c r="AV29" i="13"/>
  <c r="AZ18" i="13"/>
  <c r="AL31" i="13"/>
  <c r="AX33" i="13"/>
  <c r="BW29" i="13"/>
  <c r="AW38" i="13"/>
  <c r="AY33" i="13"/>
  <c r="BN27" i="13"/>
  <c r="BJ27" i="13"/>
  <c r="BB18" i="13"/>
  <c r="BA30" i="13"/>
  <c r="BD40" i="13"/>
  <c r="BO33" i="13"/>
  <c r="AT21" i="13"/>
  <c r="BT39" i="13"/>
  <c r="AZ22" i="13"/>
  <c r="BQ27" i="13"/>
  <c r="AT41" i="13"/>
  <c r="BE28" i="13"/>
  <c r="AY27" i="13"/>
  <c r="AL40" i="13"/>
  <c r="AY35" i="13"/>
  <c r="BV25" i="13"/>
  <c r="AK32" i="13"/>
  <c r="BH38" i="13"/>
  <c r="AV38" i="13"/>
  <c r="BK21" i="13"/>
  <c r="AM41" i="13"/>
  <c r="BC29" i="13"/>
  <c r="BP18" i="13"/>
  <c r="BW31" i="13"/>
  <c r="BV27" i="13"/>
  <c r="BS35" i="13"/>
  <c r="BN38" i="13"/>
  <c r="AR35" i="13"/>
  <c r="BD23" i="13"/>
  <c r="BN36" i="13"/>
  <c r="AL24" i="13"/>
  <c r="BP35" i="13"/>
  <c r="BJ34" i="13"/>
  <c r="BM22" i="13"/>
  <c r="BT22" i="13"/>
  <c r="BR39" i="13"/>
  <c r="AN25" i="13"/>
  <c r="BB19" i="13"/>
  <c r="BT27" i="13"/>
  <c r="BN18" i="13"/>
  <c r="BF27" i="13"/>
  <c r="BN24" i="13"/>
  <c r="BK18" i="13"/>
  <c r="BL26" i="13"/>
  <c r="BH27" i="13"/>
  <c r="BY41" i="13"/>
  <c r="BP34" i="13"/>
  <c r="AT24" i="13"/>
  <c r="BR26" i="13"/>
  <c r="AL25" i="13"/>
  <c r="BY19" i="13"/>
  <c r="BT18" i="13"/>
  <c r="BU40" i="13"/>
  <c r="AQ40" i="13"/>
  <c r="AL28" i="13"/>
  <c r="BU21" i="13"/>
  <c r="AO32" i="13"/>
  <c r="AK20" i="13"/>
  <c r="BN33" i="13"/>
  <c r="AT33" i="13"/>
  <c r="AM29" i="13"/>
  <c r="AJ35" i="13"/>
  <c r="AR37" i="13"/>
  <c r="BI21" i="13"/>
  <c r="AX24" i="13"/>
  <c r="BS40" i="13"/>
  <c r="AL38" i="13"/>
  <c r="BC39" i="13"/>
  <c r="AX20" i="13"/>
  <c r="AK25" i="13"/>
  <c r="BL37" i="13"/>
  <c r="AJ41" i="13"/>
  <c r="BL35" i="13"/>
  <c r="AQ29" i="13"/>
  <c r="BQ35" i="13"/>
  <c r="AL18" i="13"/>
  <c r="BG35" i="13"/>
  <c r="BQ21" i="13"/>
  <c r="AR20" i="13"/>
  <c r="BD31" i="13"/>
  <c r="BY32" i="13"/>
  <c r="BB39" i="13"/>
  <c r="BM38" i="13"/>
  <c r="AT39" i="13"/>
  <c r="BM24" i="13"/>
  <c r="AY18" i="13"/>
  <c r="AU27" i="13"/>
  <c r="AJ20" i="13"/>
  <c r="BY36" i="13"/>
  <c r="BI33" i="13"/>
  <c r="BH41" i="13"/>
  <c r="BK19" i="13"/>
  <c r="AX36" i="13"/>
  <c r="BL18" i="13"/>
  <c r="AN18" i="13"/>
  <c r="BF35" i="13"/>
  <c r="AU37" i="13"/>
  <c r="BP38" i="13"/>
  <c r="AW30" i="13"/>
  <c r="BX31" i="13"/>
  <c r="AX19" i="13"/>
  <c r="BO40" i="13"/>
  <c r="AL26" i="13"/>
  <c r="AS38" i="13"/>
  <c r="AV35" i="13"/>
  <c r="BG28" i="13"/>
  <c r="BB26" i="13"/>
  <c r="AW20" i="13"/>
  <c r="AP30" i="13"/>
  <c r="BM23" i="13"/>
  <c r="BY22" i="13"/>
  <c r="BT24" i="13"/>
  <c r="AP29" i="13"/>
  <c r="AQ22" i="13"/>
  <c r="BC25" i="13"/>
  <c r="BG32" i="13"/>
  <c r="AJ33" i="13"/>
  <c r="AJ39" i="13"/>
  <c r="AR36" i="13"/>
  <c r="BU29" i="13"/>
  <c r="AV27" i="13"/>
  <c r="BA33" i="13"/>
  <c r="AJ37" i="13"/>
  <c r="AY21" i="13"/>
  <c r="BG37" i="13"/>
  <c r="BT37" i="13"/>
  <c r="BU32" i="13"/>
  <c r="AQ20" i="13"/>
  <c r="BF18" i="13"/>
  <c r="AX35" i="13"/>
  <c r="AQ34" i="13"/>
  <c r="BJ25" i="13"/>
  <c r="AN23" i="13"/>
  <c r="AT32" i="13"/>
  <c r="BJ39" i="13"/>
  <c r="BJ38" i="13"/>
  <c r="BN32" i="13"/>
  <c r="BE26" i="13"/>
  <c r="BR29" i="13"/>
  <c r="BA36" i="13"/>
  <c r="BK24" i="13"/>
  <c r="AO28" i="13"/>
  <c r="BE23" i="13"/>
  <c r="AJ34" i="13"/>
  <c r="BD36" i="13"/>
  <c r="BD35" i="13"/>
  <c r="BX36" i="13"/>
  <c r="BT33" i="13"/>
  <c r="AM22" i="13"/>
  <c r="AO24" i="13"/>
  <c r="AW35" i="13"/>
  <c r="AS36" i="13"/>
  <c r="BN21" i="13"/>
  <c r="BW41" i="13"/>
  <c r="AP27" i="13"/>
  <c r="BD21" i="13"/>
  <c r="BA40" i="13"/>
  <c r="AO26" i="13"/>
  <c r="BD39" i="13"/>
  <c r="AW29" i="13"/>
  <c r="AY26" i="13"/>
  <c r="AJ28" i="13"/>
  <c r="BL34" i="13"/>
  <c r="AU34" i="13"/>
  <c r="BB23" i="13"/>
  <c r="BJ19" i="13"/>
  <c r="AX21" i="13"/>
  <c r="BX23" i="13"/>
  <c r="BB29" i="13"/>
  <c r="BT19" i="13"/>
  <c r="AR33" i="13"/>
  <c r="AU41" i="13"/>
  <c r="BN37" i="13"/>
  <c r="AN20" i="13"/>
  <c r="AP34" i="13"/>
  <c r="BX38" i="13"/>
  <c r="BY28" i="13"/>
  <c r="AT28" i="13"/>
  <c r="BL32" i="13"/>
  <c r="BH26" i="13"/>
  <c r="AX22" i="13"/>
  <c r="BB35" i="13"/>
  <c r="AO29" i="13"/>
  <c r="BR23" i="13"/>
  <c r="BA34" i="13"/>
  <c r="AY22" i="13"/>
  <c r="BG27" i="13"/>
  <c r="AM19" i="13"/>
  <c r="AY29" i="13"/>
  <c r="BS24" i="13"/>
  <c r="AL20" i="13"/>
  <c r="BM41" i="13"/>
  <c r="AK41" i="13"/>
  <c r="BQ19" i="13"/>
  <c r="BU36" i="13"/>
  <c r="AV30" i="13"/>
  <c r="BM35" i="13"/>
  <c r="BM18" i="13"/>
  <c r="AS23" i="13"/>
  <c r="AR18" i="13"/>
  <c r="AT30" i="13"/>
  <c r="BF21" i="13"/>
  <c r="AS21" i="13"/>
  <c r="AS35" i="13"/>
  <c r="AN39" i="13"/>
  <c r="BN34" i="13"/>
  <c r="AP36" i="13"/>
  <c r="AW27" i="13"/>
  <c r="AV24" i="13"/>
  <c r="AY24" i="13"/>
  <c r="AR34" i="13"/>
  <c r="BF40" i="13"/>
  <c r="AR22" i="13"/>
  <c r="AZ21" i="13"/>
  <c r="BY34" i="13"/>
  <c r="BL41" i="13"/>
  <c r="AP38" i="13"/>
  <c r="AJ36" i="13"/>
  <c r="BP21" i="13"/>
  <c r="BX27" i="13"/>
  <c r="BY35" i="13"/>
  <c r="BL29" i="13"/>
  <c r="BH21" i="13"/>
  <c r="BW23" i="13"/>
  <c r="BL24" i="13"/>
  <c r="AQ23" i="13"/>
  <c r="AS37" i="13"/>
  <c r="AZ40" i="13"/>
  <c r="BY40" i="13"/>
  <c r="BS34" i="13"/>
  <c r="BB22" i="13"/>
  <c r="BE41" i="13"/>
  <c r="BH34" i="13"/>
  <c r="BL28" i="13"/>
  <c r="AK27" i="13"/>
  <c r="BP27" i="13"/>
  <c r="BA18" i="13"/>
  <c r="AW36" i="13"/>
  <c r="AS26" i="13"/>
  <c r="AN40" i="13"/>
  <c r="AU36" i="13"/>
  <c r="BN25" i="13"/>
  <c r="AS19" i="13"/>
  <c r="AX28" i="13"/>
  <c r="AZ29" i="13"/>
  <c r="AP39" i="13"/>
  <c r="AR19" i="13"/>
  <c r="AU21" i="13"/>
  <c r="AT34" i="13"/>
  <c r="BI20" i="13"/>
  <c r="BV18" i="13"/>
  <c r="BP23" i="13"/>
  <c r="BB32" i="13"/>
  <c r="BH32" i="13"/>
  <c r="AM25" i="13"/>
  <c r="BS41" i="13"/>
  <c r="BC21" i="13"/>
  <c r="BH40" i="13"/>
  <c r="AM33" i="13"/>
  <c r="AO27" i="13"/>
  <c r="BK22" i="13"/>
  <c r="AV25" i="13"/>
  <c r="BK31" i="13"/>
  <c r="BG34" i="13"/>
  <c r="AP28" i="13"/>
  <c r="AS24" i="13"/>
  <c r="AY36" i="13"/>
  <c r="BW20" i="13"/>
  <c r="BY37" i="13"/>
  <c r="AP26" i="13"/>
  <c r="AM38" i="13"/>
  <c r="BY26" i="13"/>
  <c r="BI41" i="13"/>
  <c r="BN19" i="13"/>
  <c r="AK24" i="13"/>
  <c r="BW24" i="13"/>
  <c r="BQ32" i="13"/>
  <c r="BD24" i="13"/>
  <c r="BO21" i="13"/>
  <c r="BS25" i="13"/>
  <c r="BI40" i="13"/>
  <c r="BC23" i="13"/>
  <c r="BJ32" i="13"/>
  <c r="BV35" i="13"/>
  <c r="AW25" i="13"/>
  <c r="AV40" i="13"/>
  <c r="BS22" i="13"/>
  <c r="BT23" i="13"/>
  <c r="AO23" i="13"/>
  <c r="BM39" i="13"/>
  <c r="BK37" i="13"/>
  <c r="BG33" i="13"/>
  <c r="BR31" i="13"/>
  <c r="BM25" i="13"/>
  <c r="BE21" i="13"/>
  <c r="BH18" i="13"/>
  <c r="BS23" i="13"/>
  <c r="BI39" i="13"/>
  <c r="AW41" i="13"/>
  <c r="BJ29" i="13"/>
  <c r="BB33" i="13"/>
  <c r="AL30" i="13"/>
  <c r="BT40" i="13"/>
  <c r="BM30" i="13"/>
  <c r="BC38" i="13"/>
  <c r="BI24" i="13"/>
  <c r="AQ37" i="13"/>
  <c r="BT28" i="13"/>
  <c r="BI18" i="13"/>
  <c r="AY37" i="13"/>
  <c r="AP20" i="13"/>
  <c r="AX32" i="13"/>
  <c r="BC34" i="13"/>
  <c r="BS38" i="13"/>
  <c r="BT29" i="13"/>
  <c r="AV20" i="13"/>
  <c r="BB41" i="13"/>
  <c r="AO18" i="13"/>
  <c r="BE38" i="13"/>
  <c r="AT40" i="13"/>
  <c r="AX23" i="13"/>
  <c r="BD33" i="13"/>
  <c r="BX34" i="13"/>
  <c r="BV40" i="13"/>
  <c r="BT32" i="13"/>
  <c r="BN29" i="13"/>
  <c r="BH28" i="13"/>
  <c r="AU18" i="13"/>
  <c r="BA39" i="13"/>
  <c r="BI34" i="13"/>
  <c r="BT20" i="13"/>
  <c r="BB21" i="13"/>
  <c r="BJ20" i="13"/>
  <c r="BD27" i="13"/>
  <c r="BT21" i="13"/>
  <c r="BD22" i="13"/>
  <c r="BG21" i="13"/>
  <c r="BN31" i="13"/>
  <c r="BP26" i="13"/>
  <c r="BV33" i="13"/>
  <c r="BQ18" i="13"/>
  <c r="BH35" i="13"/>
  <c r="BN22" i="13"/>
  <c r="AR31" i="13"/>
  <c r="BH22" i="13"/>
  <c r="BD28" i="13"/>
  <c r="AQ41" i="13"/>
  <c r="BU37" i="13"/>
  <c r="BM19" i="13"/>
  <c r="BU38" i="13"/>
  <c r="BG38" i="13"/>
  <c r="BW26" i="13"/>
  <c r="BO39" i="13"/>
  <c r="AZ34" i="13"/>
  <c r="AV28" i="13"/>
  <c r="AX31" i="13"/>
  <c r="BL25" i="13"/>
  <c r="AY20" i="13"/>
  <c r="AR28" i="13"/>
  <c r="AT27" i="13"/>
  <c r="AM21" i="13"/>
  <c r="AK18" i="13"/>
  <c r="BT34" i="13"/>
  <c r="BV39" i="13"/>
  <c r="BL39" i="13"/>
  <c r="BJ28" i="13"/>
  <c r="BM32" i="13"/>
  <c r="AU38" i="13"/>
  <c r="BV26" i="13"/>
  <c r="AV41" i="13"/>
  <c r="BC18" i="13"/>
  <c r="AL21" i="13"/>
  <c r="BM31" i="13"/>
  <c r="BB28" i="13"/>
  <c r="BX28" i="13"/>
  <c r="BD38" i="13"/>
  <c r="BU30" i="13"/>
  <c r="BQ37" i="13"/>
  <c r="BU24" i="13"/>
  <c r="BE31" i="13"/>
  <c r="AZ20" i="13"/>
  <c r="AU31" i="13"/>
  <c r="AO21" i="13"/>
  <c r="BS30" i="13"/>
  <c r="BC32" i="13"/>
  <c r="AZ35" i="13"/>
  <c r="AJ18" i="13"/>
  <c r="BQ34" i="13"/>
  <c r="BY24" i="13"/>
  <c r="BR35" i="13"/>
  <c r="BN35" i="13"/>
  <c r="AP31" i="13"/>
  <c r="BX32" i="13"/>
  <c r="BD25" i="13"/>
  <c r="AS25" i="13"/>
  <c r="BR36" i="13"/>
  <c r="AO39" i="13"/>
  <c r="AL36" i="13"/>
  <c r="AO25" i="13"/>
  <c r="AN26" i="13"/>
  <c r="AV23" i="13"/>
  <c r="AV33" i="13"/>
  <c r="BR24" i="13"/>
  <c r="AM20" i="13"/>
  <c r="BU34" i="13"/>
  <c r="AS28" i="13"/>
  <c r="AY41" i="13"/>
  <c r="BI27" i="13"/>
  <c r="AY34" i="13"/>
  <c r="BW35" i="13"/>
  <c r="BH39" i="13"/>
  <c r="BR33" i="13"/>
  <c r="BD18" i="13"/>
  <c r="BD32" i="13"/>
  <c r="BR34" i="13"/>
  <c r="BV37" i="13"/>
  <c r="BJ21" i="13"/>
  <c r="BN39" i="13"/>
  <c r="BJ26" i="13"/>
  <c r="AL32" i="13"/>
  <c r="AU29" i="13"/>
  <c r="BH24" i="13"/>
  <c r="BB31" i="13"/>
  <c r="AZ32" i="13"/>
  <c r="AM27" i="13"/>
  <c r="AZ36" i="13"/>
  <c r="AM37" i="13"/>
  <c r="BF20" i="13"/>
  <c r="BO30" i="13"/>
  <c r="BG24" i="13"/>
  <c r="AQ30" i="13"/>
  <c r="BE32" i="13"/>
  <c r="BQ28" i="13"/>
  <c r="AX27" i="13"/>
  <c r="BI29" i="13"/>
  <c r="BX33" i="13"/>
  <c r="BH33" i="13"/>
  <c r="AN35" i="13"/>
  <c r="AL41" i="13"/>
  <c r="AM18" i="13"/>
  <c r="AY39" i="13"/>
  <c r="AK38" i="13"/>
  <c r="BV31" i="13"/>
  <c r="BO36" i="13"/>
  <c r="AJ40" i="13"/>
  <c r="AK31" i="13"/>
  <c r="AQ31" i="13"/>
  <c r="AT20" i="13"/>
  <c r="BE22" i="13"/>
  <c r="BK41" i="13"/>
  <c r="BU31" i="13"/>
  <c r="BX35" i="13"/>
  <c r="BS26" i="13"/>
  <c r="BO19" i="13"/>
  <c r="BA19" i="13"/>
  <c r="BW38" i="13"/>
  <c r="AL29" i="13"/>
  <c r="BF34" i="13"/>
  <c r="AN19" i="13"/>
  <c r="BH31" i="13"/>
  <c r="BE24" i="13"/>
  <c r="AL19" i="13"/>
  <c r="BR28" i="13"/>
  <c r="BV22" i="13"/>
  <c r="BU22" i="13"/>
  <c r="BV36" i="13"/>
  <c r="BN26" i="13"/>
  <c r="AW22" i="13"/>
  <c r="BQ29" i="13"/>
  <c r="BM40" i="13"/>
  <c r="BG41" i="13"/>
  <c r="BG20" i="13"/>
  <c r="BH25" i="13"/>
  <c r="BT41" i="13"/>
  <c r="AN38" i="13"/>
  <c r="BK39" i="13"/>
  <c r="BW28" i="13"/>
  <c r="BW30" i="13"/>
  <c r="BD29" i="13"/>
  <c r="BC35" i="13"/>
  <c r="BB20" i="13"/>
  <c r="AP41" i="13"/>
  <c r="BF23" i="13"/>
  <c r="BH19" i="13"/>
  <c r="AW18" i="13"/>
  <c r="AW31" i="13"/>
  <c r="BE36" i="13"/>
  <c r="AQ28" i="13"/>
  <c r="BA27" i="13"/>
  <c r="BQ30" i="13"/>
  <c r="BJ33" i="13"/>
  <c r="AK33" i="13"/>
  <c r="BM34" i="13"/>
  <c r="AU23" i="13"/>
  <c r="BW32" i="13"/>
  <c r="BJ30" i="13"/>
  <c r="BW27" i="13"/>
  <c r="AY23" i="13"/>
  <c r="BN40" i="13"/>
  <c r="AQ19" i="13"/>
  <c r="BL38" i="13"/>
  <c r="AP22" i="13"/>
  <c r="AV18" i="13"/>
  <c r="BV34" i="13"/>
  <c r="AT18" i="13"/>
  <c r="BV19" i="13"/>
  <c r="BY21" i="13"/>
  <c r="AV31" i="13"/>
  <c r="BA28" i="13"/>
  <c r="BS21" i="13"/>
  <c r="AQ39" i="13"/>
  <c r="AM24" i="13"/>
  <c r="AO22" i="13"/>
  <c r="AK36" i="13"/>
  <c r="AN29" i="13"/>
  <c r="AR25" i="13"/>
  <c r="AT25" i="13"/>
  <c r="BH29" i="13"/>
  <c r="AJ22" i="13"/>
  <c r="BK40" i="13"/>
  <c r="AK19" i="13"/>
  <c r="BP31" i="13"/>
  <c r="AL27" i="13"/>
  <c r="BJ41" i="13"/>
  <c r="BM26" i="13"/>
  <c r="BK25" i="13"/>
  <c r="BQ31" i="13"/>
  <c r="AU19" i="13"/>
  <c r="AV36" i="13"/>
  <c r="BI22" i="13"/>
  <c r="BV32" i="13"/>
  <c r="AM40" i="13"/>
  <c r="AU20" i="13"/>
  <c r="BB34" i="13"/>
  <c r="AU28" i="13"/>
  <c r="BP41" i="13"/>
  <c r="AL33" i="13"/>
  <c r="BG26" i="13"/>
  <c r="BS18" i="13"/>
  <c r="BS29" i="13"/>
  <c r="AS20" i="13"/>
  <c r="BF31" i="13"/>
  <c r="BO25" i="13"/>
  <c r="AR21" i="13"/>
  <c r="BP22" i="13"/>
  <c r="BU18" i="13"/>
  <c r="AR38" i="13"/>
  <c r="AX41" i="13"/>
  <c r="BC33" i="13"/>
  <c r="BY29" i="13"/>
  <c r="BE40" i="13"/>
  <c r="BY39" i="13"/>
  <c r="BX30" i="13"/>
  <c r="BG23" i="13"/>
  <c r="BK36" i="13"/>
  <c r="BS37" i="13"/>
  <c r="BX41" i="13"/>
  <c r="BK29" i="13"/>
  <c r="BB24" i="13"/>
  <c r="BF38" i="13"/>
  <c r="BX26" i="13"/>
  <c r="AT26" i="13"/>
  <c r="AS40" i="13"/>
  <c r="AN24" i="13"/>
  <c r="BL22" i="13"/>
  <c r="BF24" i="13"/>
  <c r="AK23" i="13"/>
  <c r="AX25" i="13"/>
  <c r="BB27" i="13"/>
  <c r="BN23" i="13"/>
  <c r="AK34" i="13"/>
  <c r="AJ19" i="13"/>
  <c r="BE34" i="13"/>
  <c r="AT22" i="13"/>
  <c r="AK39" i="13"/>
  <c r="AZ37" i="13"/>
  <c r="BW25" i="13"/>
  <c r="BB25" i="13"/>
  <c r="BD20" i="13"/>
  <c r="BF29" i="13"/>
  <c r="BI19" i="13"/>
  <c r="AT29" i="13"/>
  <c r="BJ37" i="13"/>
  <c r="BE18" i="13"/>
  <c r="AV32" i="13"/>
  <c r="BP39" i="13"/>
  <c r="AQ36" i="13"/>
  <c r="AM32" i="13"/>
  <c r="BQ23" i="13"/>
  <c r="AZ41" i="13"/>
  <c r="BG30" i="13"/>
  <c r="BP28" i="13"/>
  <c r="BI31" i="13"/>
  <c r="BH30" i="13"/>
  <c r="BJ23" i="13"/>
  <c r="BW19" i="13"/>
  <c r="AW37" i="13"/>
  <c r="AQ25" i="13"/>
  <c r="AZ25" i="13"/>
  <c r="BJ36" i="13"/>
  <c r="BL20" i="13"/>
  <c r="BC26" i="13"/>
  <c r="AS27" i="13"/>
  <c r="AN22" i="13"/>
  <c r="AJ32" i="13"/>
  <c r="AM35" i="13"/>
  <c r="BA29" i="13"/>
  <c r="AY31" i="13"/>
  <c r="BK33" i="13"/>
  <c r="BG19" i="13"/>
  <c r="BP29" i="13"/>
  <c r="BE25" i="13"/>
  <c r="BU39" i="13"/>
  <c r="BV23" i="13"/>
  <c r="AU32" i="13"/>
  <c r="BR40" i="13"/>
  <c r="BJ40" i="13"/>
  <c r="BY38" i="13"/>
  <c r="BA23" i="13"/>
  <c r="AL23" i="13"/>
  <c r="AX37" i="13"/>
  <c r="BR37" i="13"/>
  <c r="AP19" i="13"/>
  <c r="BG29" i="13"/>
  <c r="AU35" i="13"/>
  <c r="AJ38" i="13"/>
  <c r="AJ24" i="13"/>
  <c r="BM33" i="13"/>
  <c r="AP25" i="13"/>
  <c r="BA24" i="13"/>
  <c r="BA25" i="13"/>
  <c r="BD34" i="13"/>
  <c r="AX18" i="13"/>
  <c r="BW34" i="13"/>
  <c r="BQ24" i="13"/>
  <c r="AR29" i="13"/>
  <c r="BK32" i="13"/>
  <c r="BC19" i="13"/>
  <c r="AT38" i="13"/>
  <c r="AN28" i="13"/>
  <c r="AO37" i="13"/>
  <c r="BQ41" i="13"/>
  <c r="BI37" i="13"/>
  <c r="AU39" i="13"/>
  <c r="AX39" i="13"/>
  <c r="BP25" i="13"/>
  <c r="BJ22" i="13"/>
  <c r="AS32" i="13"/>
  <c r="BU23" i="13"/>
  <c r="AM23" i="13"/>
  <c r="AS39" i="13"/>
  <c r="BR32" i="13"/>
  <c r="BJ18" i="13"/>
  <c r="BF39" i="13"/>
  <c r="BA31" i="13"/>
  <c r="BR41" i="13"/>
  <c r="BM37" i="13"/>
  <c r="BY31" i="13"/>
  <c r="AV39" i="13"/>
  <c r="AR39" i="13"/>
  <c r="AM31" i="13"/>
  <c r="AR32" i="13"/>
  <c r="BC27" i="13"/>
  <c r="BS32" i="13"/>
  <c r="AZ24" i="13"/>
  <c r="AS29" i="13"/>
  <c r="AR40" i="13"/>
  <c r="BG25" i="13"/>
  <c r="BD19" i="13"/>
  <c r="BF22" i="13"/>
  <c r="BP30" i="13"/>
  <c r="BX20" i="13"/>
  <c r="AV37" i="13"/>
  <c r="BK28" i="13"/>
  <c r="BF37" i="13"/>
  <c r="AO38" i="13"/>
  <c r="BO29" i="13"/>
  <c r="BK35" i="13"/>
  <c r="BJ24" i="13"/>
  <c r="BC31" i="13"/>
  <c r="BX40" i="13"/>
  <c r="BR20" i="13"/>
  <c r="AW21" i="13"/>
  <c r="BR30" i="13"/>
  <c r="AL39" i="13"/>
  <c r="AQ21" i="13"/>
  <c r="AP24" i="13"/>
  <c r="BT30" i="13"/>
  <c r="AO35" i="13"/>
  <c r="AX30" i="13"/>
  <c r="BG36" i="13"/>
  <c r="AO33" i="13"/>
  <c r="AK22" i="13"/>
  <c r="AY40" i="13"/>
  <c r="AK26" i="13"/>
  <c r="BQ20" i="13"/>
  <c r="AV19" i="13"/>
  <c r="BY18" i="13"/>
  <c r="BO22" i="13"/>
  <c r="BS28" i="13"/>
  <c r="BC37" i="13"/>
  <c r="BL36" i="13"/>
  <c r="BA26" i="13"/>
  <c r="BX37" i="13"/>
  <c r="BC30" i="13"/>
  <c r="BD26" i="13"/>
  <c r="AK28" i="13"/>
  <c r="AZ19" i="13"/>
  <c r="BI28" i="13"/>
  <c r="AT35" i="13"/>
  <c r="AN30" i="13"/>
  <c r="BF26" i="13"/>
  <c r="BL27" i="13"/>
  <c r="BD30" i="13"/>
  <c r="AM36" i="13"/>
  <c r="AK29" i="13"/>
  <c r="BG40" i="13"/>
  <c r="AN21" i="13"/>
  <c r="AQ35" i="13"/>
  <c r="AL22" i="13"/>
  <c r="AY38" i="13"/>
  <c r="AT36" i="13"/>
  <c r="AX34" i="13"/>
  <c r="BU28" i="13"/>
  <c r="AQ18" i="13"/>
  <c r="BE20" i="13"/>
  <c r="BY25" i="13"/>
  <c r="BB40" i="13"/>
  <c r="AQ32" i="13"/>
  <c r="BX24" i="13"/>
  <c r="BE27" i="13"/>
  <c r="AS33" i="13"/>
  <c r="BC20" i="13"/>
  <c r="AL34" i="13"/>
  <c r="BE39" i="13"/>
  <c r="AK21" i="13"/>
  <c r="BH36" i="13"/>
  <c r="AS34" i="13"/>
  <c r="AS22" i="13"/>
  <c r="AP40" i="13"/>
  <c r="BL40" i="13"/>
  <c r="AL37" i="13"/>
  <c r="BO37" i="13"/>
  <c r="BE35" i="13"/>
  <c r="BA21" i="13"/>
  <c r="BY30" i="13"/>
  <c r="BV38" i="13"/>
  <c r="BA22" i="13"/>
  <c r="BA38" i="13"/>
  <c r="BW40" i="13"/>
  <c r="AJ29" i="13"/>
  <c r="BD37" i="13"/>
  <c r="BS36" i="13"/>
  <c r="BF36" i="13"/>
  <c r="AO30" i="13"/>
  <c r="AN36" i="13"/>
  <c r="AN32" i="13"/>
  <c r="BQ33" i="13"/>
  <c r="BF33" i="13"/>
  <c r="AP23" i="13"/>
  <c r="BH23" i="13"/>
  <c r="BE30" i="13"/>
  <c r="AZ30" i="13"/>
  <c r="AJ26" i="13"/>
  <c r="BQ39" i="13"/>
  <c r="BK34" i="13"/>
  <c r="BX18" i="13"/>
  <c r="AT23" i="13"/>
  <c r="BK38" i="13"/>
  <c r="AW33" i="13"/>
  <c r="AN31" i="13"/>
  <c r="BO20" i="13"/>
  <c r="BP33" i="13"/>
  <c r="AS18" i="13"/>
  <c r="BQ36" i="13"/>
  <c r="AK35" i="13"/>
  <c r="AZ28" i="13"/>
  <c r="AK37" i="13"/>
  <c r="BP20" i="13"/>
  <c r="BQ40" i="13"/>
  <c r="BT35" i="13"/>
  <c r="AM28" i="13"/>
  <c r="AL35" i="13"/>
  <c r="AN41" i="13"/>
  <c r="AV34" i="13"/>
  <c r="BO28" i="13"/>
  <c r="AS30" i="13"/>
  <c r="BY27" i="13"/>
  <c r="BV21" i="13"/>
  <c r="BC41" i="13"/>
  <c r="BE19" i="13"/>
  <c r="BM36" i="13"/>
  <c r="BC24" i="13"/>
  <c r="BP40" i="13"/>
  <c r="AJ25" i="13"/>
  <c r="BB30" i="13"/>
  <c r="BU20" i="13"/>
  <c r="BK26" i="13"/>
  <c r="AJ21" i="13"/>
  <c r="BI38" i="13"/>
  <c r="BV28" i="13"/>
  <c r="BK23" i="13"/>
  <c r="AU22" i="13"/>
  <c r="AO40" i="13"/>
  <c r="BD41" i="13"/>
  <c r="AQ26" i="13"/>
  <c r="AZ38" i="13"/>
  <c r="BI23" i="13"/>
  <c r="AY28" i="13"/>
  <c r="BC22" i="13"/>
  <c r="AW19" i="13"/>
  <c r="AO41" i="13"/>
  <c r="BF25" i="13"/>
  <c r="BA32" i="13"/>
  <c r="BM27" i="13"/>
  <c r="BS20" i="13"/>
  <c r="AR27" i="13"/>
  <c r="BP19" i="13"/>
  <c r="BA20" i="13"/>
  <c r="BF19" i="13"/>
  <c r="BG31" i="13"/>
  <c r="BO24" i="13"/>
  <c r="BE33" i="13"/>
  <c r="BT31" i="13"/>
  <c r="AV26" i="13"/>
  <c r="BF28" i="13"/>
  <c r="BY23" i="13"/>
  <c r="BR21" i="13"/>
  <c r="BI35" i="13"/>
  <c r="BW36" i="13"/>
  <c r="BU41" i="13"/>
  <c r="AW23" i="13"/>
  <c r="BR27" i="13"/>
  <c r="AU40" i="13"/>
  <c r="BM21" i="13"/>
  <c r="BN20" i="13"/>
  <c r="AU26" i="13"/>
  <c r="AO31" i="13"/>
  <c r="BW22" i="13"/>
  <c r="BV20" i="13"/>
  <c r="BW33" i="13"/>
  <c r="AW26" i="13"/>
  <c r="BR22" i="13"/>
  <c r="AQ24" i="13"/>
  <c r="BI26" i="13"/>
  <c r="BK20" i="13"/>
  <c r="AO19" i="13"/>
  <c r="BE29" i="13"/>
  <c r="BP37" i="13"/>
  <c r="AQ27" i="13"/>
  <c r="BU33" i="13"/>
  <c r="BF41" i="13"/>
  <c r="BP36" i="13"/>
  <c r="AU24" i="13"/>
  <c r="AW24" i="13"/>
  <c r="AR41" i="13"/>
  <c r="AY32" i="13"/>
  <c r="BX29" i="13"/>
  <c r="AJ30" i="13"/>
  <c r="BT36" i="13"/>
  <c r="AO20" i="13"/>
  <c r="AZ33" i="13"/>
  <c r="BQ25" i="13"/>
  <c r="BO26" i="13"/>
  <c r="BO23" i="13"/>
  <c r="BL21" i="13"/>
  <c r="BT25" i="13"/>
  <c r="BU27" i="13"/>
  <c r="AZ27" i="13"/>
  <c r="BO18" i="13"/>
  <c r="AW40" i="13"/>
  <c r="AU30" i="13"/>
  <c r="BR19" i="13"/>
  <c r="AP18" i="13"/>
  <c r="AU33" i="13"/>
  <c r="BT38" i="13"/>
  <c r="AX29" i="13"/>
  <c r="BS27" i="13"/>
  <c r="BP32" i="13"/>
  <c r="BF32" i="13"/>
  <c r="BX21" i="13"/>
  <c r="AJ31" i="13"/>
  <c r="BG39" i="13"/>
  <c r="AX40" i="13"/>
  <c r="AV21" i="13"/>
  <c r="BX39" i="13"/>
  <c r="BX22" i="13"/>
  <c r="BK30" i="13"/>
  <c r="AJ23" i="13"/>
  <c r="AR23" i="13"/>
  <c r="BL23" i="13"/>
  <c r="BI36" i="13"/>
  <c r="BY20" i="13"/>
  <c r="BS31" i="13"/>
  <c r="AJ27" i="13"/>
  <c r="AN37" i="13"/>
  <c r="AW32" i="13"/>
  <c r="BB36" i="13"/>
  <c r="AV22" i="13"/>
  <c r="BV24" i="13"/>
  <c r="AM30" i="13"/>
  <c r="BS33" i="13"/>
  <c r="AP21" i="13"/>
  <c r="AO34" i="13"/>
  <c r="AR26" i="13"/>
  <c r="BY33" i="13"/>
  <c r="AY19" i="13"/>
  <c r="AM39" i="13"/>
  <c r="BB37" i="13"/>
  <c r="BX25" i="13"/>
  <c r="BI25" i="13"/>
  <c r="BJ35" i="13"/>
  <c r="BO41" i="13"/>
  <c r="BC28" i="13"/>
  <c r="AT31" i="13"/>
  <c r="BF30" i="13"/>
  <c r="BJ31" i="13"/>
  <c r="BS39" i="13"/>
  <c r="BU19" i="13"/>
  <c r="BO38" i="13"/>
  <c r="AR30" i="13"/>
  <c r="BU26" i="13"/>
  <c r="AZ23" i="13"/>
  <c r="AZ31" i="13"/>
  <c r="BL30" i="13"/>
  <c r="BV41" i="13"/>
  <c r="BE37" i="13"/>
  <c r="AT19" i="13"/>
  <c r="AQ38" i="13"/>
  <c r="BH20" i="13"/>
  <c r="AN33" i="13"/>
  <c r="AX38" i="13"/>
  <c r="BI32" i="13"/>
  <c r="BG22" i="13"/>
  <c r="BW39" i="13"/>
  <c r="BM28" i="13"/>
  <c r="BO32" i="13"/>
  <c r="BP24" i="13"/>
  <c r="BW21" i="13"/>
  <c r="BM29" i="13"/>
  <c r="AS41" i="13"/>
  <c r="AR24" i="13"/>
  <c r="BG18" i="13"/>
  <c r="AW28" i="13"/>
  <c r="BO31" i="13"/>
  <c r="BS19" i="13"/>
  <c r="BA37" i="13"/>
  <c r="AP32" i="13"/>
  <c r="BT26" i="13"/>
  <c r="BL19" i="13"/>
  <c r="BL33" i="13"/>
  <c r="AN27" i="13"/>
  <c r="AZ39" i="13"/>
  <c r="AU25" i="13"/>
  <c r="AK40" i="13"/>
  <c r="AS31" i="13"/>
  <c r="AZ26" i="13"/>
  <c r="AY25" i="13"/>
  <c r="AQ33" i="13"/>
  <c r="AM34" i="13"/>
  <c r="BN28" i="13"/>
  <c r="BL31" i="13"/>
  <c r="AN34" i="13"/>
  <c r="BV29" i="13"/>
  <c r="BB38" i="13"/>
  <c r="BA41" i="13"/>
  <c r="AT37" i="13"/>
  <c r="BO35" i="13"/>
  <c r="BN30" i="13"/>
  <c r="BR18" i="13"/>
  <c r="BM20" i="13"/>
  <c r="AM26" i="13"/>
  <c r="AX26" i="13"/>
  <c r="BQ38" i="13"/>
  <c r="BR25" i="13"/>
  <c r="BN41" i="13"/>
  <c r="BU35" i="13"/>
  <c r="BO27" i="13"/>
  <c r="BX19" i="13"/>
  <c r="AY30" i="13"/>
  <c r="BW18" i="13"/>
  <c r="BQ26" i="13"/>
  <c r="BQ22" i="13"/>
  <c r="BA35" i="13"/>
  <c r="BV30" i="13"/>
  <c r="BC36" i="13"/>
  <c r="AK30" i="13"/>
  <c r="BK27" i="13"/>
  <c r="BC40" i="13"/>
  <c r="O47" i="12"/>
  <c r="O44" i="12"/>
  <c r="N44" i="12"/>
  <c r="U14" i="12"/>
  <c r="V42" i="12"/>
  <c r="I42" i="12"/>
  <c r="H105" i="21"/>
  <c r="H42" i="12"/>
  <c r="G105" i="21"/>
  <c r="AI41" i="12"/>
  <c r="Y41" i="12"/>
  <c r="AA41" i="12"/>
  <c r="AD41" i="12"/>
  <c r="Z41" i="12"/>
  <c r="AC41" i="12"/>
  <c r="V41" i="12"/>
  <c r="I41" i="12"/>
  <c r="H104" i="21"/>
  <c r="H41" i="12"/>
  <c r="G104" i="21"/>
  <c r="AI40" i="12"/>
  <c r="Y40" i="12"/>
  <c r="AA40" i="12"/>
  <c r="AD40" i="12"/>
  <c r="Z40" i="12"/>
  <c r="AC40" i="12"/>
  <c r="V40" i="12"/>
  <c r="I40" i="12"/>
  <c r="H103" i="21"/>
  <c r="H40" i="12"/>
  <c r="G103" i="21"/>
  <c r="AI39" i="12"/>
  <c r="AI38" i="12"/>
  <c r="AI37" i="12"/>
  <c r="AD37" i="12"/>
  <c r="AC37" i="12"/>
  <c r="V37" i="12"/>
  <c r="I37" i="12"/>
  <c r="H100" i="21"/>
  <c r="H37" i="12"/>
  <c r="G100" i="21"/>
  <c r="AI36" i="12"/>
  <c r="AD36" i="12"/>
  <c r="AC36" i="12"/>
  <c r="V36" i="12"/>
  <c r="I36" i="12"/>
  <c r="H99" i="21"/>
  <c r="H36" i="12"/>
  <c r="G99" i="21"/>
  <c r="AI35" i="12"/>
  <c r="AD35" i="12"/>
  <c r="AC35" i="12"/>
  <c r="V35" i="12"/>
  <c r="I35" i="12"/>
  <c r="H98" i="21"/>
  <c r="H35" i="12"/>
  <c r="G98" i="21"/>
  <c r="AI34" i="12"/>
  <c r="AD34" i="12"/>
  <c r="AC34" i="12"/>
  <c r="V34" i="12"/>
  <c r="I34" i="12"/>
  <c r="H97" i="21"/>
  <c r="H34" i="12"/>
  <c r="G97" i="21"/>
  <c r="AI33" i="12"/>
  <c r="AI32" i="12"/>
  <c r="AI31" i="12"/>
  <c r="AD31" i="12"/>
  <c r="AC31" i="12"/>
  <c r="V31" i="12"/>
  <c r="I31" i="12"/>
  <c r="H94" i="21"/>
  <c r="H31" i="12"/>
  <c r="G94" i="21"/>
  <c r="AI30" i="12"/>
  <c r="AD30" i="12"/>
  <c r="AC30" i="12"/>
  <c r="V30" i="12"/>
  <c r="I30" i="12"/>
  <c r="H93" i="21"/>
  <c r="H30" i="12"/>
  <c r="G93" i="21"/>
  <c r="AI29" i="12"/>
  <c r="AD29" i="12"/>
  <c r="AC29" i="12"/>
  <c r="V29" i="12"/>
  <c r="I29" i="12"/>
  <c r="H92" i="21"/>
  <c r="H29" i="12"/>
  <c r="G92" i="21"/>
  <c r="AI28" i="12"/>
  <c r="AI27" i="12"/>
  <c r="AI26" i="12"/>
  <c r="V20" i="15"/>
  <c r="AC14" i="15"/>
  <c r="H14" i="15"/>
  <c r="G218" i="21"/>
  <c r="AD20" i="15"/>
  <c r="I20" i="15"/>
  <c r="H224" i="21"/>
  <c r="AD27" i="15"/>
  <c r="I27" i="15"/>
  <c r="H231" i="21"/>
  <c r="V27" i="15"/>
  <c r="V14" i="15"/>
  <c r="AC15" i="15"/>
  <c r="H15" i="15"/>
  <c r="G219" i="21"/>
  <c r="V35" i="15"/>
  <c r="V22" i="15"/>
  <c r="AC35" i="15"/>
  <c r="H35" i="15"/>
  <c r="G239" i="21"/>
  <c r="AD14" i="15"/>
  <c r="I14" i="15"/>
  <c r="H218" i="21"/>
  <c r="V21" i="15"/>
  <c r="V17" i="15"/>
  <c r="AC20" i="15"/>
  <c r="H20" i="15"/>
  <c r="G224" i="21"/>
  <c r="AC16" i="15"/>
  <c r="H16" i="15"/>
  <c r="G220" i="21"/>
  <c r="V15" i="15"/>
  <c r="AC27" i="15"/>
  <c r="H27" i="15"/>
  <c r="G231" i="21"/>
  <c r="AC17" i="15"/>
  <c r="H17" i="15"/>
  <c r="G221" i="21"/>
  <c r="V33" i="15"/>
  <c r="AD33" i="15"/>
  <c r="I33" i="15"/>
  <c r="H237" i="21"/>
  <c r="AD15" i="15"/>
  <c r="I15" i="15"/>
  <c r="H219" i="21"/>
  <c r="AD22" i="15"/>
  <c r="I22" i="15"/>
  <c r="H226" i="21"/>
  <c r="AC32" i="15"/>
  <c r="H32" i="15"/>
  <c r="G236" i="21"/>
  <c r="AC33" i="15"/>
  <c r="H33" i="15"/>
  <c r="G237" i="21"/>
  <c r="AC21" i="15"/>
  <c r="H21" i="15"/>
  <c r="G225" i="21"/>
  <c r="H238" i="21"/>
  <c r="AD16" i="15"/>
  <c r="I16" i="15"/>
  <c r="H220" i="21"/>
  <c r="AD17" i="15"/>
  <c r="I17" i="15"/>
  <c r="H221" i="21"/>
  <c r="AD35" i="15"/>
  <c r="I35" i="15"/>
  <c r="H239" i="21"/>
  <c r="G238" i="21"/>
  <c r="AD32" i="15"/>
  <c r="I32" i="15"/>
  <c r="H236" i="21"/>
  <c r="AC22" i="15"/>
  <c r="H22" i="15"/>
  <c r="G226" i="21"/>
  <c r="AD21" i="15"/>
  <c r="I21" i="15"/>
  <c r="H225" i="21"/>
  <c r="V34" i="15"/>
  <c r="V16" i="15"/>
  <c r="V32" i="15"/>
  <c r="AI25" i="12"/>
  <c r="AD25" i="12"/>
  <c r="AC25" i="12"/>
  <c r="K14" i="15"/>
  <c r="V25" i="12"/>
  <c r="I25" i="12"/>
  <c r="H88" i="21"/>
  <c r="H25" i="12"/>
  <c r="G88" i="21"/>
  <c r="AI24" i="12"/>
  <c r="AD24" i="12"/>
  <c r="AC24" i="12"/>
  <c r="M20" i="15"/>
  <c r="M32" i="15"/>
  <c r="U9" i="15"/>
  <c r="M14" i="15"/>
  <c r="V24" i="12"/>
  <c r="I24" i="12"/>
  <c r="H87" i="21"/>
  <c r="H24" i="12"/>
  <c r="G87" i="21"/>
  <c r="AI23" i="12"/>
  <c r="AD23" i="12"/>
  <c r="AC23" i="12"/>
  <c r="V23" i="12"/>
  <c r="I23" i="12"/>
  <c r="H86" i="21"/>
  <c r="H23" i="12"/>
  <c r="G86" i="21"/>
  <c r="AI22" i="12"/>
  <c r="AI21" i="12"/>
  <c r="AI20" i="12"/>
  <c r="AI19" i="12"/>
  <c r="AD19" i="12"/>
  <c r="AC19" i="12"/>
  <c r="V19" i="12"/>
  <c r="I19" i="12"/>
  <c r="H82" i="21"/>
  <c r="H19" i="12"/>
  <c r="G82" i="21"/>
  <c r="AI18" i="12"/>
  <c r="AD18" i="12"/>
  <c r="AC18" i="12"/>
  <c r="AD17" i="14"/>
  <c r="I17" i="14"/>
  <c r="H174" i="21"/>
  <c r="AC17" i="14"/>
  <c r="H17" i="14"/>
  <c r="G174" i="21"/>
  <c r="V17" i="14"/>
  <c r="AC16" i="14"/>
  <c r="H16" i="14"/>
  <c r="G173" i="21"/>
  <c r="AD16" i="14"/>
  <c r="I16" i="14"/>
  <c r="H173" i="21"/>
  <c r="V16" i="14"/>
  <c r="V18" i="12"/>
  <c r="I18" i="12"/>
  <c r="H81" i="21"/>
  <c r="H18" i="12"/>
  <c r="G81" i="21"/>
  <c r="AI17" i="12"/>
  <c r="AD17" i="12"/>
  <c r="AC17" i="12"/>
  <c r="V17" i="12"/>
  <c r="I17" i="12"/>
  <c r="H80" i="21"/>
  <c r="H17" i="12"/>
  <c r="G80" i="21"/>
  <c r="AI16" i="12"/>
  <c r="AC16" i="12"/>
  <c r="H16" i="12"/>
  <c r="G79" i="21"/>
  <c r="AD16" i="12"/>
  <c r="I16" i="12"/>
  <c r="H79" i="21"/>
  <c r="V16" i="12"/>
  <c r="AI15" i="12"/>
  <c r="AD14" i="14"/>
  <c r="I14" i="14"/>
  <c r="H171" i="21"/>
  <c r="AC29" i="13"/>
  <c r="H29" i="13"/>
  <c r="G139" i="21"/>
  <c r="AC14" i="14"/>
  <c r="H14" i="14"/>
  <c r="V22" i="12"/>
  <c r="AC28" i="12"/>
  <c r="H28" i="12"/>
  <c r="G91" i="21"/>
  <c r="V17" i="13"/>
  <c r="V34" i="13"/>
  <c r="AD22" i="12"/>
  <c r="I22" i="12"/>
  <c r="H85" i="21"/>
  <c r="V29" i="13"/>
  <c r="V14" i="14"/>
  <c r="V15" i="14"/>
  <c r="AD28" i="12"/>
  <c r="I28" i="12"/>
  <c r="H91" i="21"/>
  <c r="AD34" i="13"/>
  <c r="I34" i="13"/>
  <c r="H144" i="21"/>
  <c r="AC15" i="14"/>
  <c r="H15" i="14"/>
  <c r="G172" i="21"/>
  <c r="AC22" i="12"/>
  <c r="H22" i="12"/>
  <c r="G85" i="21"/>
  <c r="AC17" i="13"/>
  <c r="H17" i="13"/>
  <c r="G127" i="21"/>
  <c r="V28" i="12"/>
  <c r="AD17" i="13"/>
  <c r="I17" i="13"/>
  <c r="H127" i="21"/>
  <c r="V16" i="13"/>
  <c r="AC34" i="13"/>
  <c r="H34" i="13"/>
  <c r="G144" i="21"/>
  <c r="AD15" i="14"/>
  <c r="I15" i="14"/>
  <c r="H172" i="21"/>
  <c r="AC16" i="13"/>
  <c r="H16" i="13"/>
  <c r="G126" i="21"/>
  <c r="AD29" i="13"/>
  <c r="I29" i="13"/>
  <c r="H139" i="21"/>
  <c r="AD16" i="13"/>
  <c r="I16" i="13"/>
  <c r="H126" i="21"/>
  <c r="AI14" i="12"/>
  <c r="K14" i="14"/>
  <c r="G171" i="21"/>
  <c r="AI13" i="12"/>
  <c r="U9" i="14"/>
  <c r="M14" i="14"/>
  <c r="AC11" i="15"/>
  <c r="H11" i="15"/>
  <c r="G215" i="21"/>
  <c r="V11" i="15"/>
  <c r="AD11" i="15"/>
  <c r="I11" i="15"/>
  <c r="H215" i="21"/>
  <c r="AC12" i="15"/>
  <c r="H12" i="15"/>
  <c r="G216" i="21"/>
  <c r="AD12" i="15"/>
  <c r="I12" i="15"/>
  <c r="H216" i="21"/>
  <c r="V12" i="15"/>
  <c r="AI12" i="12"/>
  <c r="AI11" i="12"/>
  <c r="N14" i="14"/>
  <c r="O17" i="14"/>
  <c r="O14" i="14"/>
  <c r="O20" i="15"/>
  <c r="N20" i="15"/>
  <c r="O23" i="15"/>
  <c r="N14" i="15"/>
  <c r="O17" i="15"/>
  <c r="O14" i="15"/>
  <c r="N32" i="15"/>
  <c r="O35" i="15"/>
  <c r="O32" i="15"/>
  <c r="AI10" i="12"/>
  <c r="AI9" i="12"/>
  <c r="AI8" i="12"/>
  <c r="BY7" i="12"/>
  <c r="BX7" i="12"/>
  <c r="BW7" i="12"/>
  <c r="BV7" i="12"/>
  <c r="BU7" i="12"/>
  <c r="BT7" i="12"/>
  <c r="BS7" i="12"/>
  <c r="BR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N7" i="12"/>
  <c r="AM7" i="12"/>
  <c r="AL7" i="12"/>
  <c r="AK7" i="12"/>
  <c r="AJ7" i="12"/>
  <c r="I3" i="12"/>
  <c r="H3" i="12"/>
  <c r="AD11" i="17"/>
  <c r="I11" i="17"/>
  <c r="H309" i="21"/>
  <c r="AC11" i="17"/>
  <c r="H11" i="17"/>
  <c r="G309" i="21"/>
  <c r="V11" i="17"/>
  <c r="AD39" i="12"/>
  <c r="I39" i="12"/>
  <c r="H102" i="21"/>
  <c r="V15" i="13"/>
  <c r="AC26" i="13"/>
  <c r="H26" i="13"/>
  <c r="AD33" i="12"/>
  <c r="I33" i="12"/>
  <c r="H96" i="21"/>
  <c r="AC39" i="12"/>
  <c r="H39" i="12"/>
  <c r="G102" i="21"/>
  <c r="V38" i="12"/>
  <c r="AD27" i="13"/>
  <c r="I27" i="13"/>
  <c r="H137" i="21"/>
  <c r="V33" i="12"/>
  <c r="V20" i="12"/>
  <c r="V32" i="12"/>
  <c r="AD20" i="12"/>
  <c r="I20" i="12"/>
  <c r="H83" i="21"/>
  <c r="AC33" i="12"/>
  <c r="H33" i="12"/>
  <c r="G96" i="21"/>
  <c r="AC27" i="13"/>
  <c r="H27" i="13"/>
  <c r="G137" i="21"/>
  <c r="AD26" i="13"/>
  <c r="I26" i="13"/>
  <c r="H136" i="21"/>
  <c r="AC32" i="12"/>
  <c r="H32" i="12"/>
  <c r="G95" i="21"/>
  <c r="AC20" i="13"/>
  <c r="H20" i="13"/>
  <c r="AD38" i="12"/>
  <c r="I38" i="12"/>
  <c r="H101" i="21"/>
  <c r="AC38" i="12"/>
  <c r="H38" i="12"/>
  <c r="G101" i="21"/>
  <c r="V39" i="12"/>
  <c r="AD20" i="13"/>
  <c r="I20" i="13"/>
  <c r="H130" i="21"/>
  <c r="V26" i="13"/>
  <c r="AD28" i="13"/>
  <c r="I28" i="13"/>
  <c r="H138" i="21"/>
  <c r="AC28" i="13"/>
  <c r="H28" i="13"/>
  <c r="G138" i="21"/>
  <c r="V28" i="13"/>
  <c r="V27" i="13"/>
  <c r="AC20" i="12"/>
  <c r="H20" i="12"/>
  <c r="G83" i="21"/>
  <c r="AD15" i="13"/>
  <c r="I15" i="13"/>
  <c r="H125" i="21"/>
  <c r="AC15" i="13"/>
  <c r="H15" i="13"/>
  <c r="G125" i="21"/>
  <c r="AD32" i="12"/>
  <c r="I32" i="12"/>
  <c r="H95" i="21"/>
  <c r="V20" i="13"/>
  <c r="G136" i="21"/>
  <c r="G130" i="21"/>
  <c r="K38" i="12"/>
  <c r="M38" i="12"/>
  <c r="K26" i="13"/>
  <c r="K32" i="12"/>
  <c r="U11" i="13"/>
  <c r="M26" i="13"/>
  <c r="U12" i="12"/>
  <c r="M32" i="12"/>
  <c r="U13" i="12"/>
  <c r="AC14" i="16"/>
  <c r="H14" i="16"/>
  <c r="G265" i="21"/>
  <c r="Y38" i="16"/>
  <c r="V38" i="16"/>
  <c r="V10" i="17"/>
  <c r="AD10" i="17"/>
  <c r="I10" i="17"/>
  <c r="H308" i="21"/>
  <c r="AC10" i="17"/>
  <c r="H10" i="17"/>
  <c r="G308" i="21"/>
  <c r="V16" i="16"/>
  <c r="AD16" i="16"/>
  <c r="I16" i="16"/>
  <c r="H267" i="21"/>
  <c r="AC15" i="16"/>
  <c r="H15" i="16"/>
  <c r="G266" i="21"/>
  <c r="G289" i="21"/>
  <c r="V14" i="16"/>
  <c r="AD15" i="16"/>
  <c r="I15" i="16"/>
  <c r="H266" i="21"/>
  <c r="AA40" i="16"/>
  <c r="H291" i="21"/>
  <c r="Z40" i="16"/>
  <c r="G291" i="21"/>
  <c r="V40" i="16"/>
  <c r="AD14" i="16"/>
  <c r="I14" i="16"/>
  <c r="H265" i="21"/>
  <c r="V15" i="16"/>
  <c r="H289" i="21"/>
  <c r="AC16" i="16"/>
  <c r="H16" i="16"/>
  <c r="G267" i="21"/>
  <c r="O26" i="13"/>
  <c r="N26" i="13"/>
  <c r="O29" i="13"/>
  <c r="K14" i="16"/>
  <c r="U9" i="16"/>
  <c r="N32" i="12"/>
  <c r="O35" i="12"/>
  <c r="M44" i="17"/>
  <c r="O44" i="17"/>
  <c r="M20" i="17"/>
  <c r="O20" i="17"/>
  <c r="O32" i="12"/>
  <c r="N38" i="12"/>
  <c r="O41" i="12"/>
  <c r="O38" i="12"/>
  <c r="N20" i="17"/>
  <c r="O23" i="17"/>
  <c r="AD45" i="15"/>
  <c r="I45" i="15"/>
  <c r="H249" i="21"/>
  <c r="AC45" i="15"/>
  <c r="H45" i="15"/>
  <c r="G249" i="21"/>
  <c r="V45" i="15"/>
  <c r="V44" i="15"/>
  <c r="AD44" i="15"/>
  <c r="I44" i="15"/>
  <c r="H248" i="21"/>
  <c r="AC44" i="15"/>
  <c r="H44" i="15"/>
  <c r="H230" i="21"/>
  <c r="V26" i="15"/>
  <c r="V9" i="16"/>
  <c r="AC9" i="16"/>
  <c r="H9" i="16"/>
  <c r="G260" i="21"/>
  <c r="AD9" i="16"/>
  <c r="I9" i="16"/>
  <c r="H260" i="21"/>
  <c r="AD10" i="16"/>
  <c r="I10" i="16"/>
  <c r="H261" i="21"/>
  <c r="AC10" i="16"/>
  <c r="H10" i="16"/>
  <c r="G261" i="21"/>
  <c r="V10" i="16"/>
  <c r="G248" i="21"/>
  <c r="G230" i="21"/>
  <c r="V8" i="16"/>
  <c r="M38" i="16"/>
  <c r="N38" i="16"/>
  <c r="O41" i="16"/>
  <c r="O38" i="16"/>
  <c r="M14" i="16"/>
  <c r="G259" i="21"/>
  <c r="H259" i="21"/>
  <c r="N14" i="16"/>
  <c r="O17" i="16"/>
  <c r="O14" i="16"/>
  <c r="AC12" i="12"/>
  <c r="H12" i="12"/>
  <c r="G75" i="21"/>
  <c r="V12" i="12"/>
  <c r="AD12" i="12"/>
  <c r="I12" i="12"/>
  <c r="H75" i="21"/>
  <c r="AD10" i="12"/>
  <c r="I10" i="12"/>
  <c r="H73" i="21"/>
  <c r="V10" i="12"/>
  <c r="AC10" i="12"/>
  <c r="H10" i="12"/>
  <c r="G73" i="21"/>
  <c r="AD11" i="12"/>
  <c r="I11" i="12"/>
  <c r="H74" i="21"/>
  <c r="AC11" i="12"/>
  <c r="H11" i="12"/>
  <c r="G74" i="21"/>
  <c r="V11" i="12"/>
  <c r="AD44" i="14"/>
  <c r="I44" i="14"/>
  <c r="H201" i="21"/>
  <c r="AC44" i="14"/>
  <c r="H44" i="14"/>
  <c r="V44" i="14"/>
  <c r="AC15" i="12"/>
  <c r="H15" i="12"/>
  <c r="G78" i="21"/>
  <c r="AD15" i="12"/>
  <c r="I15" i="12"/>
  <c r="H78" i="21"/>
  <c r="V15" i="12"/>
  <c r="AC14" i="12"/>
  <c r="H14" i="12"/>
  <c r="AD14" i="12"/>
  <c r="I14" i="12"/>
  <c r="H77" i="21"/>
  <c r="V14" i="12"/>
  <c r="V9" i="12"/>
  <c r="AC9" i="12"/>
  <c r="H9" i="12"/>
  <c r="G72" i="21"/>
  <c r="AD9" i="12"/>
  <c r="I9" i="12"/>
  <c r="H72" i="21"/>
  <c r="V23" i="16"/>
  <c r="AD23" i="16"/>
  <c r="I23" i="16"/>
  <c r="AC23" i="16"/>
  <c r="H23" i="16"/>
  <c r="H306" i="21"/>
  <c r="V8" i="17"/>
  <c r="M8" i="16"/>
  <c r="AC9" i="13"/>
  <c r="H9" i="13"/>
  <c r="G119" i="21"/>
  <c r="AC26" i="14"/>
  <c r="H26" i="14"/>
  <c r="V9" i="14"/>
  <c r="AC9" i="14"/>
  <c r="H9" i="14"/>
  <c r="G166" i="21"/>
  <c r="AD9" i="14"/>
  <c r="I9" i="14"/>
  <c r="H166" i="21"/>
  <c r="AD9" i="13"/>
  <c r="I9" i="13"/>
  <c r="H119" i="21"/>
  <c r="V27" i="14"/>
  <c r="AD27" i="14"/>
  <c r="I27" i="14"/>
  <c r="H184" i="21"/>
  <c r="AC27" i="14"/>
  <c r="H27" i="14"/>
  <c r="G184" i="21"/>
  <c r="V10" i="14"/>
  <c r="AC10" i="14"/>
  <c r="H10" i="14"/>
  <c r="G167" i="21"/>
  <c r="AD10" i="14"/>
  <c r="I10" i="14"/>
  <c r="H167" i="21"/>
  <c r="AC33" i="13"/>
  <c r="H33" i="13"/>
  <c r="G143" i="21"/>
  <c r="AD33" i="13"/>
  <c r="I33" i="13"/>
  <c r="H143" i="21"/>
  <c r="V33" i="13"/>
  <c r="AD9" i="15"/>
  <c r="I9" i="15"/>
  <c r="H213" i="21"/>
  <c r="V9" i="15"/>
  <c r="AC26" i="12"/>
  <c r="H26" i="12"/>
  <c r="G89" i="21"/>
  <c r="V12" i="13"/>
  <c r="AD32" i="13"/>
  <c r="I32" i="13"/>
  <c r="H142" i="21"/>
  <c r="AC12" i="13"/>
  <c r="H12" i="13"/>
  <c r="G122" i="21"/>
  <c r="V27" i="12"/>
  <c r="AD27" i="12"/>
  <c r="I27" i="12"/>
  <c r="H90" i="21"/>
  <c r="AC27" i="12"/>
  <c r="H27" i="12"/>
  <c r="G90" i="21"/>
  <c r="AD12" i="13"/>
  <c r="I12" i="13"/>
  <c r="H122" i="21"/>
  <c r="AD26" i="14"/>
  <c r="I26" i="14"/>
  <c r="H183" i="21"/>
  <c r="AC11" i="14"/>
  <c r="H11" i="14"/>
  <c r="G168" i="21"/>
  <c r="V9" i="13"/>
  <c r="V20" i="14"/>
  <c r="AD20" i="14"/>
  <c r="I20" i="14"/>
  <c r="H177" i="21"/>
  <c r="AC20" i="14"/>
  <c r="H20" i="14"/>
  <c r="G177" i="21"/>
  <c r="AC32" i="13"/>
  <c r="H32" i="13"/>
  <c r="G142" i="21"/>
  <c r="V11" i="13"/>
  <c r="AC11" i="13"/>
  <c r="H11" i="13"/>
  <c r="G121" i="21"/>
  <c r="AD11" i="13"/>
  <c r="I11" i="13"/>
  <c r="H121" i="21"/>
  <c r="V26" i="14"/>
  <c r="V32" i="13"/>
  <c r="V13" i="13"/>
  <c r="AD13" i="13"/>
  <c r="I13" i="13"/>
  <c r="H123" i="21"/>
  <c r="AC13" i="13"/>
  <c r="H13" i="13"/>
  <c r="G123" i="21"/>
  <c r="V11" i="14"/>
  <c r="AC14" i="13"/>
  <c r="H14" i="13"/>
  <c r="AD14" i="13"/>
  <c r="I14" i="13"/>
  <c r="H124" i="21"/>
  <c r="V14" i="13"/>
  <c r="AD11" i="14"/>
  <c r="I11" i="14"/>
  <c r="H168" i="21"/>
  <c r="V26" i="12"/>
  <c r="AD26" i="12"/>
  <c r="I26" i="12"/>
  <c r="H89" i="21"/>
  <c r="AC9" i="15"/>
  <c r="H9" i="15"/>
  <c r="G213" i="21"/>
  <c r="G124" i="21"/>
  <c r="K14" i="12"/>
  <c r="G77" i="21"/>
  <c r="K44" i="14"/>
  <c r="G201" i="21"/>
  <c r="K26" i="14"/>
  <c r="G183" i="21"/>
  <c r="BG22" i="12"/>
  <c r="AN23" i="12"/>
  <c r="BH34" i="12"/>
  <c r="AX16" i="16"/>
  <c r="AT21" i="12"/>
  <c r="BY24" i="12"/>
  <c r="BR16" i="16"/>
  <c r="BF34" i="12"/>
  <c r="BJ13" i="17"/>
  <c r="BH31" i="12"/>
  <c r="W9" i="17"/>
  <c r="BA33" i="12"/>
  <c r="BE21" i="12"/>
  <c r="AW26" i="12"/>
  <c r="AX36" i="12"/>
  <c r="AS36" i="12"/>
  <c r="AU14" i="16"/>
  <c r="AB22" i="16"/>
  <c r="AZ11" i="16"/>
  <c r="W44" i="16"/>
  <c r="BI15" i="16"/>
  <c r="BO31" i="12"/>
  <c r="AX13" i="16"/>
  <c r="BV11" i="16"/>
  <c r="AB33" i="15"/>
  <c r="BB37" i="12"/>
  <c r="AV17" i="17"/>
  <c r="AT32" i="12"/>
  <c r="AM31" i="12"/>
  <c r="AQ16" i="16"/>
  <c r="Z13" i="16"/>
  <c r="BV34" i="12"/>
  <c r="BL22" i="12"/>
  <c r="AX35" i="12"/>
  <c r="BG20" i="12"/>
  <c r="BP23" i="12"/>
  <c r="AK31" i="12"/>
  <c r="BO19" i="12"/>
  <c r="BK30" i="12"/>
  <c r="W40" i="15"/>
  <c r="BQ41" i="12"/>
  <c r="BB30" i="12"/>
  <c r="AO33" i="12"/>
  <c r="BJ39" i="12"/>
  <c r="BC29" i="12"/>
  <c r="BA23" i="12"/>
  <c r="BT29" i="12"/>
  <c r="X19" i="16"/>
  <c r="BU14" i="17"/>
  <c r="BU40" i="12"/>
  <c r="Z15" i="15"/>
  <c r="Z18" i="16"/>
  <c r="BW16" i="17"/>
  <c r="AX40" i="12"/>
  <c r="AP14" i="16"/>
  <c r="AV12" i="17"/>
  <c r="BB20" i="12"/>
  <c r="W45" i="15"/>
  <c r="BR31" i="12"/>
  <c r="AB48" i="16"/>
  <c r="AB11" i="16"/>
  <c r="BA29" i="12"/>
  <c r="AB22" i="15"/>
  <c r="AM16" i="16"/>
  <c r="AB39" i="15"/>
  <c r="AN24" i="12"/>
  <c r="BA27" i="12"/>
  <c r="BT12" i="17"/>
  <c r="BN16" i="17"/>
  <c r="X25" i="15"/>
  <c r="AZ35" i="12"/>
  <c r="W36" i="16"/>
  <c r="BF16" i="16"/>
  <c r="BJ18" i="12"/>
  <c r="BN40" i="12"/>
  <c r="BT40" i="12"/>
  <c r="BS18" i="12"/>
  <c r="AQ28" i="12"/>
  <c r="BA37" i="12"/>
  <c r="BD21" i="12"/>
  <c r="BV29" i="12"/>
  <c r="BW38" i="12"/>
  <c r="Y26" i="16"/>
  <c r="AV19" i="12"/>
  <c r="BJ21" i="12"/>
  <c r="AK19" i="12"/>
  <c r="AP14" i="17"/>
  <c r="AW41" i="12"/>
  <c r="AJ28" i="12"/>
  <c r="W39" i="15"/>
  <c r="AB28" i="16"/>
  <c r="AA10" i="16"/>
  <c r="BD31" i="12"/>
  <c r="AK16" i="16"/>
  <c r="BV20" i="12"/>
  <c r="W49" i="16"/>
  <c r="BV18" i="12"/>
  <c r="BN17" i="16"/>
  <c r="BM13" i="16"/>
  <c r="AZ11" i="17"/>
  <c r="AO35" i="12"/>
  <c r="AO40" i="12"/>
  <c r="BQ17" i="17"/>
  <c r="Z34" i="16"/>
  <c r="AA31" i="15"/>
  <c r="BU16" i="16"/>
  <c r="AN12" i="16"/>
  <c r="BU15" i="16"/>
  <c r="AM24" i="12"/>
  <c r="BW17" i="17"/>
  <c r="X18" i="15"/>
  <c r="BA24" i="12"/>
  <c r="BX22" i="12"/>
  <c r="AM20" i="12"/>
  <c r="AY39" i="12"/>
  <c r="BK33" i="12"/>
  <c r="BQ24" i="12"/>
  <c r="BX12" i="16"/>
  <c r="X38" i="16"/>
  <c r="W27" i="15"/>
  <c r="AB49" i="15"/>
  <c r="AN37" i="12"/>
  <c r="AA46" i="15"/>
  <c r="BM15" i="17"/>
  <c r="BS19" i="12"/>
  <c r="AN14" i="17"/>
  <c r="AS40" i="12"/>
  <c r="AV12" i="16"/>
  <c r="BS23" i="12"/>
  <c r="Y24" i="16"/>
  <c r="BD40" i="12"/>
  <c r="BG13" i="16"/>
  <c r="BL11" i="16"/>
  <c r="BX40" i="12"/>
  <c r="BO11" i="17"/>
  <c r="Z35" i="16"/>
  <c r="BS33" i="12"/>
  <c r="BP27" i="12"/>
  <c r="BN18" i="12"/>
  <c r="BW37" i="12"/>
  <c r="BK26" i="12"/>
  <c r="BG16" i="17"/>
  <c r="X20" i="16"/>
  <c r="AZ13" i="16"/>
  <c r="AY17" i="17"/>
  <c r="X31" i="16"/>
  <c r="BA17" i="16"/>
  <c r="AN15" i="17"/>
  <c r="BL20" i="12"/>
  <c r="BX14" i="16"/>
  <c r="X30" i="15"/>
  <c r="BE32" i="12"/>
  <c r="AW24" i="12"/>
  <c r="BS30" i="12"/>
  <c r="AB49" i="16"/>
  <c r="BL17" i="17"/>
  <c r="BY19" i="12"/>
  <c r="BC25" i="12"/>
  <c r="BL14" i="16"/>
  <c r="AK12" i="16"/>
  <c r="BQ17" i="16"/>
  <c r="AS35" i="12"/>
  <c r="W15" i="15"/>
  <c r="BN11" i="17"/>
  <c r="AK37" i="12"/>
  <c r="AO24" i="12"/>
  <c r="Z37" i="16"/>
  <c r="BE29" i="12"/>
  <c r="BU29" i="12"/>
  <c r="BI29" i="12"/>
  <c r="BQ35" i="12"/>
  <c r="BW15" i="16"/>
  <c r="AT11" i="17"/>
  <c r="BV17" i="17"/>
  <c r="AZ14" i="16"/>
  <c r="BM37" i="12"/>
  <c r="AL39" i="12"/>
  <c r="X37" i="15"/>
  <c r="AW14" i="17"/>
  <c r="AQ32" i="12"/>
  <c r="BX34" i="12"/>
  <c r="BG31" i="12"/>
  <c r="W32" i="16"/>
  <c r="BD20" i="12"/>
  <c r="AT41" i="12"/>
  <c r="BR28" i="12"/>
  <c r="Y18" i="16"/>
  <c r="AB38" i="15"/>
  <c r="AB44" i="16"/>
  <c r="AB34" i="15"/>
  <c r="X30" i="16"/>
  <c r="AB26" i="16"/>
  <c r="AB11" i="17"/>
  <c r="X23" i="16"/>
  <c r="Y22" i="16"/>
  <c r="AU31" i="12"/>
  <c r="BG17" i="17"/>
  <c r="X45" i="15"/>
  <c r="BY30" i="12"/>
  <c r="BV13" i="17"/>
  <c r="BJ24" i="12"/>
  <c r="AJ25" i="12"/>
  <c r="BL16" i="16"/>
  <c r="BC21" i="12"/>
  <c r="AZ28" i="12"/>
  <c r="BH15" i="17"/>
  <c r="BJ31" i="12"/>
  <c r="AQ34" i="12"/>
  <c r="BJ19" i="12"/>
  <c r="BF16" i="17"/>
  <c r="X28" i="16"/>
  <c r="BI35" i="12"/>
  <c r="AB35" i="16"/>
  <c r="AX39" i="12"/>
  <c r="X44" i="15"/>
  <c r="BP13" i="16"/>
  <c r="AP39" i="12"/>
  <c r="W17" i="15"/>
  <c r="X42" i="16"/>
  <c r="BO16" i="17"/>
  <c r="AM40" i="12"/>
  <c r="BC23" i="12"/>
  <c r="AT29" i="12"/>
  <c r="AZ21" i="12"/>
  <c r="BE22" i="12"/>
  <c r="AO15" i="16"/>
  <c r="AW25" i="12"/>
  <c r="BU24" i="12"/>
  <c r="BN15" i="16"/>
  <c r="BH25" i="12"/>
  <c r="BK13" i="17"/>
  <c r="BW14" i="16"/>
  <c r="BO21" i="12"/>
  <c r="AB14" i="16"/>
  <c r="AW31" i="12"/>
  <c r="BY23" i="12"/>
  <c r="X31" i="15"/>
  <c r="AJ26" i="12"/>
  <c r="AM39" i="12"/>
  <c r="BC24" i="12"/>
  <c r="AR19" i="12"/>
  <c r="W44" i="15"/>
  <c r="X20" i="15"/>
  <c r="W35" i="16"/>
  <c r="AU26" i="12"/>
  <c r="BP40" i="12"/>
  <c r="BA20" i="12"/>
  <c r="X37" i="16"/>
  <c r="AJ16" i="17"/>
  <c r="AU39" i="12"/>
  <c r="AN30" i="12"/>
  <c r="AL13" i="16"/>
  <c r="X42" i="15"/>
  <c r="AR28" i="12"/>
  <c r="AU36" i="12"/>
  <c r="AZ19" i="12"/>
  <c r="AK28" i="12"/>
  <c r="AZ12" i="16"/>
  <c r="BB23" i="12"/>
  <c r="BD19" i="12"/>
  <c r="AA11" i="16"/>
  <c r="BM17" i="16"/>
  <c r="W41" i="15"/>
  <c r="BJ35" i="12"/>
  <c r="AP36" i="12"/>
  <c r="BC32" i="12"/>
  <c r="BO14" i="16"/>
  <c r="BO12" i="17"/>
  <c r="BH26" i="12"/>
  <c r="X24" i="16"/>
  <c r="Z19" i="15"/>
  <c r="AK13" i="16"/>
  <c r="BN38" i="12"/>
  <c r="BK18" i="12"/>
  <c r="AN13" i="16"/>
  <c r="W20" i="15"/>
  <c r="AX26" i="12"/>
  <c r="BW24" i="12"/>
  <c r="AU41" i="12"/>
  <c r="AO12" i="17"/>
  <c r="BF23" i="12"/>
  <c r="BV39" i="12"/>
  <c r="AN35" i="12"/>
  <c r="AT18" i="12"/>
  <c r="AN32" i="12"/>
  <c r="AB40" i="16"/>
  <c r="AX12" i="16"/>
  <c r="AX13" i="17"/>
  <c r="BV13" i="16"/>
  <c r="AT17" i="16"/>
  <c r="BR36" i="12"/>
  <c r="AV22" i="12"/>
  <c r="AM11" i="16"/>
  <c r="AS14" i="16"/>
  <c r="Z27" i="15"/>
  <c r="X35" i="16"/>
  <c r="BA25" i="12"/>
  <c r="AY11" i="16"/>
  <c r="Z37" i="15"/>
  <c r="AQ29" i="12"/>
  <c r="BS12" i="17"/>
  <c r="BE15" i="17"/>
  <c r="AO37" i="12"/>
  <c r="BE27" i="12"/>
  <c r="AV39" i="12"/>
  <c r="BS28" i="12"/>
  <c r="BN24" i="12"/>
  <c r="BK15" i="16"/>
  <c r="Y11" i="17"/>
  <c r="BK29" i="12"/>
  <c r="Y30" i="15"/>
  <c r="W38" i="15"/>
  <c r="AB44" i="15"/>
  <c r="BH11" i="17"/>
  <c r="X43" i="15"/>
  <c r="AA48" i="15"/>
  <c r="AL25" i="12"/>
  <c r="AP30" i="12"/>
  <c r="BD37" i="12"/>
  <c r="AL33" i="12"/>
  <c r="AX37" i="12"/>
  <c r="BC35" i="12"/>
  <c r="W40" i="16"/>
  <c r="AM18" i="12"/>
  <c r="BW23" i="12"/>
  <c r="Y40" i="15"/>
  <c r="Z45" i="15"/>
  <c r="W37" i="15"/>
  <c r="BG14" i="16"/>
  <c r="AW28" i="12"/>
  <c r="BA28" i="12"/>
  <c r="Z26" i="16"/>
  <c r="AB25" i="16"/>
  <c r="BS31" i="12"/>
  <c r="BH40" i="12"/>
  <c r="Y37" i="16"/>
  <c r="AJ31" i="12"/>
  <c r="BG27" i="12"/>
  <c r="AA44" i="15"/>
  <c r="AK11" i="17"/>
  <c r="AL14" i="16"/>
  <c r="W38" i="16"/>
  <c r="AQ17" i="17"/>
  <c r="BU16" i="17"/>
  <c r="AB47" i="15"/>
  <c r="AP17" i="16"/>
  <c r="AR26" i="12"/>
  <c r="X40" i="16"/>
  <c r="AK32" i="12"/>
  <c r="BV11" i="17"/>
  <c r="Z21" i="15"/>
  <c r="BY16" i="16"/>
  <c r="AY33" i="12"/>
  <c r="BL33" i="12"/>
  <c r="BH23" i="12"/>
  <c r="BJ41" i="12"/>
  <c r="AL15" i="16"/>
  <c r="AN11" i="16"/>
  <c r="BG16" i="16"/>
  <c r="AA29" i="16"/>
  <c r="BD16" i="17"/>
  <c r="BU17" i="17"/>
  <c r="AR17" i="16"/>
  <c r="AJ13" i="17"/>
  <c r="BB12" i="16"/>
  <c r="Y16" i="16"/>
  <c r="AQ15" i="16"/>
  <c r="BU26" i="12"/>
  <c r="Z33" i="16"/>
  <c r="BF36" i="12"/>
  <c r="AA27" i="16"/>
  <c r="AT17" i="17"/>
  <c r="AK29" i="12"/>
  <c r="AO17" i="17"/>
  <c r="AA17" i="16"/>
  <c r="AR41" i="12"/>
  <c r="AP24" i="12"/>
  <c r="Y25" i="16"/>
  <c r="AA16" i="15"/>
  <c r="BH28" i="12"/>
  <c r="AB15" i="16"/>
  <c r="BP16" i="17"/>
  <c r="AA32" i="16"/>
  <c r="X39" i="15"/>
  <c r="BN14" i="16"/>
  <c r="AP13" i="16"/>
  <c r="AB20" i="15"/>
  <c r="AL41" i="12"/>
  <c r="AB41" i="15"/>
  <c r="AQ22" i="12"/>
  <c r="BD36" i="12"/>
  <c r="BL36" i="12"/>
  <c r="BY26" i="12"/>
  <c r="BF19" i="12"/>
  <c r="BR11" i="17"/>
  <c r="AS34" i="12"/>
  <c r="BO12" i="16"/>
  <c r="BQ20" i="12"/>
  <c r="BA40" i="12"/>
  <c r="BB25" i="12"/>
  <c r="AX33" i="12"/>
  <c r="AR40" i="12"/>
  <c r="BK25" i="12"/>
  <c r="BG19" i="12"/>
  <c r="AR17" i="17"/>
  <c r="X14" i="15"/>
  <c r="AX32" i="12"/>
  <c r="AU22" i="12"/>
  <c r="AL18" i="12"/>
  <c r="BO36" i="12"/>
  <c r="BC34" i="12"/>
  <c r="BK11" i="17"/>
  <c r="BQ30" i="12"/>
  <c r="W25" i="16"/>
  <c r="BG28" i="12"/>
  <c r="BF38" i="12"/>
  <c r="Z9" i="17"/>
  <c r="Z11" i="17"/>
  <c r="W46" i="15"/>
  <c r="BC38" i="12"/>
  <c r="X27" i="16"/>
  <c r="AA13" i="17"/>
  <c r="BE33" i="12"/>
  <c r="BC40" i="12"/>
  <c r="BI37" i="12"/>
  <c r="AR14" i="17"/>
  <c r="BX39" i="12"/>
  <c r="BJ33" i="12"/>
  <c r="AP26" i="12"/>
  <c r="BD17" i="17"/>
  <c r="BR33" i="12"/>
  <c r="AO11" i="17"/>
  <c r="Z32" i="16"/>
  <c r="BO13" i="16"/>
  <c r="BQ13" i="17"/>
  <c r="AJ19" i="12"/>
  <c r="BW32" i="12"/>
  <c r="BM28" i="12"/>
  <c r="BV16" i="16"/>
  <c r="AU13" i="16"/>
  <c r="AA23" i="15"/>
  <c r="BH39" i="12"/>
  <c r="BO26" i="12"/>
  <c r="AS39" i="12"/>
  <c r="AZ15" i="16"/>
  <c r="AP15" i="17"/>
  <c r="AW34" i="12"/>
  <c r="AS37" i="12"/>
  <c r="BP36" i="12"/>
  <c r="BT28" i="12"/>
  <c r="AQ24" i="12"/>
  <c r="BD22" i="12"/>
  <c r="BA26" i="12"/>
  <c r="AL31" i="12"/>
  <c r="BQ26" i="12"/>
  <c r="AX34" i="12"/>
  <c r="BP30" i="12"/>
  <c r="AO41" i="12"/>
  <c r="AP41" i="12"/>
  <c r="BH14" i="16"/>
  <c r="AB26" i="15"/>
  <c r="BE25" i="12"/>
  <c r="BM26" i="12"/>
  <c r="BP15" i="17"/>
  <c r="BO29" i="12"/>
  <c r="AX29" i="12"/>
  <c r="BN28" i="12"/>
  <c r="BK27" i="12"/>
  <c r="BM13" i="17"/>
  <c r="AS31" i="12"/>
  <c r="W16" i="15"/>
  <c r="X10" i="17"/>
  <c r="Z21" i="16"/>
  <c r="AB20" i="16"/>
  <c r="BR12" i="16"/>
  <c r="AP15" i="16"/>
  <c r="AB10" i="17"/>
  <c r="BY22" i="12"/>
  <c r="AQ21" i="12"/>
  <c r="Z28" i="15"/>
  <c r="BH13" i="17"/>
  <c r="BI15" i="17"/>
  <c r="BT27" i="12"/>
  <c r="W28" i="15"/>
  <c r="BB24" i="12"/>
  <c r="BM30" i="12"/>
  <c r="AM29" i="12"/>
  <c r="BW27" i="12"/>
  <c r="BA32" i="12"/>
  <c r="AK25" i="12"/>
  <c r="AP40" i="12"/>
  <c r="AB46" i="16"/>
  <c r="AM11" i="17"/>
  <c r="AB48" i="15"/>
  <c r="AZ26" i="12"/>
  <c r="AA29" i="15"/>
  <c r="AB30" i="15"/>
  <c r="AA28" i="15"/>
  <c r="BV27" i="12"/>
  <c r="AQ26" i="12"/>
  <c r="AX19" i="12"/>
  <c r="AJ23" i="12"/>
  <c r="AY21" i="12"/>
  <c r="BC26" i="12"/>
  <c r="BR38" i="12"/>
  <c r="BX13" i="16"/>
  <c r="AR12" i="17"/>
  <c r="BE13" i="16"/>
  <c r="BE11" i="17"/>
  <c r="AW36" i="12"/>
  <c r="BN35" i="12"/>
  <c r="BJ17" i="17"/>
  <c r="AL11" i="16"/>
  <c r="BF13" i="17"/>
  <c r="AB8" i="17"/>
  <c r="AA12" i="17"/>
  <c r="Z39" i="15"/>
  <c r="AJ15" i="16"/>
  <c r="X41" i="16"/>
  <c r="AP16" i="17"/>
  <c r="BS12" i="16"/>
  <c r="AW21" i="12"/>
  <c r="Z24" i="16"/>
  <c r="AJ12" i="16"/>
  <c r="AK14" i="16"/>
  <c r="AJ17" i="17"/>
  <c r="W24" i="15"/>
  <c r="Z47" i="16"/>
  <c r="BM11" i="16"/>
  <c r="BO18" i="12"/>
  <c r="BF21" i="12"/>
  <c r="BP38" i="12"/>
  <c r="AU14" i="17"/>
  <c r="BN37" i="12"/>
  <c r="AU35" i="12"/>
  <c r="BR40" i="12"/>
  <c r="AS17" i="16"/>
  <c r="AL34" i="12"/>
  <c r="AA34" i="16"/>
  <c r="AA12" i="16"/>
  <c r="BJ12" i="16"/>
  <c r="AV11" i="16"/>
  <c r="BY14" i="17"/>
  <c r="AS26" i="12"/>
  <c r="BS27" i="12"/>
  <c r="AR29" i="12"/>
  <c r="BK21" i="12"/>
  <c r="AK38" i="12"/>
  <c r="BW28" i="12"/>
  <c r="AU21" i="12"/>
  <c r="BH33" i="12"/>
  <c r="BF27" i="12"/>
  <c r="AL24" i="12"/>
  <c r="BL16" i="17"/>
  <c r="BE24" i="12"/>
  <c r="AL12" i="16"/>
  <c r="Z44" i="15"/>
  <c r="BK11" i="16"/>
  <c r="BG15" i="16"/>
  <c r="AZ31" i="12"/>
  <c r="AS12" i="17"/>
  <c r="Y15" i="16"/>
  <c r="W14" i="16"/>
  <c r="AA40" i="15"/>
  <c r="BY20" i="12"/>
  <c r="AA14" i="15"/>
  <c r="AQ37" i="12"/>
  <c r="BD28" i="12"/>
  <c r="BL32" i="12"/>
  <c r="BU35" i="12"/>
  <c r="AS24" i="12"/>
  <c r="BR20" i="12"/>
  <c r="BI27" i="12"/>
  <c r="Y12" i="17"/>
  <c r="BK32" i="12"/>
  <c r="BF35" i="12"/>
  <c r="BP14" i="16"/>
  <c r="BP26" i="12"/>
  <c r="AZ22" i="12"/>
  <c r="Z14" i="16"/>
  <c r="Y17" i="15"/>
  <c r="AZ38" i="12"/>
  <c r="BP18" i="12"/>
  <c r="BQ28" i="12"/>
  <c r="BG33" i="12"/>
  <c r="BV33" i="12"/>
  <c r="BQ39" i="12"/>
  <c r="X13" i="17"/>
  <c r="BF25" i="12"/>
  <c r="AQ27" i="12"/>
  <c r="BL29" i="12"/>
  <c r="BK16" i="16"/>
  <c r="BM33" i="12"/>
  <c r="W43" i="15"/>
  <c r="W45" i="16"/>
  <c r="BX23" i="12"/>
  <c r="AB35" i="15"/>
  <c r="AU29" i="12"/>
  <c r="BF11" i="16"/>
  <c r="AN17" i="17"/>
  <c r="AN39" i="12"/>
  <c r="BE12" i="17"/>
  <c r="AS15" i="16"/>
  <c r="AZ16" i="17"/>
  <c r="AV11" i="17"/>
  <c r="BI12" i="16"/>
  <c r="BF41" i="12"/>
  <c r="BW36" i="12"/>
  <c r="BC11" i="16"/>
  <c r="AB12" i="17"/>
  <c r="BS14" i="17"/>
  <c r="AQ31" i="12"/>
  <c r="BL19" i="12"/>
  <c r="Y43" i="16"/>
  <c r="BP29" i="12"/>
  <c r="BK40" i="12"/>
  <c r="BX16" i="16"/>
  <c r="BB15" i="17"/>
  <c r="AR16" i="16"/>
  <c r="Y24" i="15"/>
  <c r="AY13" i="17"/>
  <c r="BV16" i="17"/>
  <c r="BS16" i="17"/>
  <c r="AP12" i="16"/>
  <c r="BL21" i="12"/>
  <c r="BQ38" i="12"/>
  <c r="BC18" i="12"/>
  <c r="AT14" i="16"/>
  <c r="BA16" i="17"/>
  <c r="AO15" i="17"/>
  <c r="X48" i="15"/>
  <c r="BP31" i="12"/>
  <c r="BU25" i="12"/>
  <c r="BY13" i="16"/>
  <c r="W42" i="15"/>
  <c r="W25" i="15"/>
  <c r="BW40" i="12"/>
  <c r="BE16" i="17"/>
  <c r="BM16" i="17"/>
  <c r="BE18" i="12"/>
  <c r="AO22" i="12"/>
  <c r="BM20" i="12"/>
  <c r="Z25" i="16"/>
  <c r="BL26" i="12"/>
  <c r="BT23" i="12"/>
  <c r="AV34" i="12"/>
  <c r="BB35" i="12"/>
  <c r="AO27" i="12"/>
  <c r="W12" i="16"/>
  <c r="X49" i="15"/>
  <c r="X8" i="16"/>
  <c r="X21" i="16"/>
  <c r="AY14" i="17"/>
  <c r="AW32" i="12"/>
  <c r="AB13" i="17"/>
  <c r="Z12" i="17"/>
  <c r="AO13" i="17"/>
  <c r="AO23" i="12"/>
  <c r="BJ26" i="12"/>
  <c r="AL19" i="12"/>
  <c r="AJ29" i="12"/>
  <c r="AL27" i="12"/>
  <c r="BR13" i="16"/>
  <c r="BP12" i="17"/>
  <c r="AM35" i="12"/>
  <c r="AA35" i="15"/>
  <c r="BA19" i="12"/>
  <c r="Y21" i="16"/>
  <c r="AA28" i="16"/>
  <c r="X49" i="16"/>
  <c r="AP18" i="12"/>
  <c r="BP19" i="12"/>
  <c r="AJ35" i="12"/>
  <c r="BF12" i="17"/>
  <c r="BK34" i="12"/>
  <c r="BX18" i="12"/>
  <c r="BC30" i="12"/>
  <c r="BE36" i="12"/>
  <c r="AV30" i="12"/>
  <c r="Y29" i="15"/>
  <c r="AY14" i="16"/>
  <c r="BL23" i="12"/>
  <c r="AM21" i="12"/>
  <c r="BY35" i="12"/>
  <c r="AT25" i="12"/>
  <c r="BL24" i="12"/>
  <c r="AW16" i="17"/>
  <c r="BJ27" i="12"/>
  <c r="AN28" i="12"/>
  <c r="Z38" i="15"/>
  <c r="AX12" i="17"/>
  <c r="BQ11" i="16"/>
  <c r="X19" i="15"/>
  <c r="BL13" i="16"/>
  <c r="AA9" i="16"/>
  <c r="AO12" i="16"/>
  <c r="AS11" i="16"/>
  <c r="BD30" i="12"/>
  <c r="Y14" i="15"/>
  <c r="BS17" i="17"/>
  <c r="BB27" i="12"/>
  <c r="BW15" i="17"/>
  <c r="AM17" i="17"/>
  <c r="AA23" i="16"/>
  <c r="X16" i="15"/>
  <c r="BU21" i="12"/>
  <c r="AW29" i="12"/>
  <c r="BF26" i="12"/>
  <c r="BM25" i="12"/>
  <c r="AR12" i="16"/>
  <c r="AA44" i="16"/>
  <c r="AZ32" i="12"/>
  <c r="BG18" i="12"/>
  <c r="BC33" i="12"/>
  <c r="AB32" i="16"/>
  <c r="BI41" i="12"/>
  <c r="AN11" i="17"/>
  <c r="BM27" i="12"/>
  <c r="W10" i="16"/>
  <c r="W47" i="16"/>
  <c r="BB28" i="12"/>
  <c r="AP21" i="12"/>
  <c r="BU12" i="16"/>
  <c r="W27" i="16"/>
  <c r="X12" i="17"/>
  <c r="BF32" i="12"/>
  <c r="AJ36" i="12"/>
  <c r="AJ18" i="12"/>
  <c r="X24" i="15"/>
  <c r="X13" i="16"/>
  <c r="AO18" i="12"/>
  <c r="BB41" i="12"/>
  <c r="BL40" i="12"/>
  <c r="BT37" i="12"/>
  <c r="BW30" i="12"/>
  <c r="AQ39" i="12"/>
  <c r="AS28" i="12"/>
  <c r="AV20" i="12"/>
  <c r="BO24" i="12"/>
  <c r="AV15" i="17"/>
  <c r="AX38" i="12"/>
  <c r="AN16" i="17"/>
  <c r="BG12" i="16"/>
  <c r="AB16" i="15"/>
  <c r="BH16" i="17"/>
  <c r="AA36" i="15"/>
  <c r="AB17" i="15"/>
  <c r="AO34" i="12"/>
  <c r="AW19" i="12"/>
  <c r="BC16" i="17"/>
  <c r="Y14" i="16"/>
  <c r="AO14" i="16"/>
  <c r="BF14" i="17"/>
  <c r="AV26" i="12"/>
  <c r="AK13" i="17"/>
  <c r="BV26" i="12"/>
  <c r="BG39" i="12"/>
  <c r="BV31" i="12"/>
  <c r="BI16" i="17"/>
  <c r="AY27" i="12"/>
  <c r="AZ16" i="16"/>
  <c r="Z31" i="15"/>
  <c r="BB31" i="12"/>
  <c r="AW17" i="16"/>
  <c r="AY36" i="12"/>
  <c r="AS41" i="12"/>
  <c r="AA14" i="16"/>
  <c r="X17" i="15"/>
  <c r="BE28" i="12"/>
  <c r="BV32" i="12"/>
  <c r="BH41" i="12"/>
  <c r="BH11" i="16"/>
  <c r="Y45" i="15"/>
  <c r="AB39" i="16"/>
  <c r="BI19" i="12"/>
  <c r="AA26" i="16"/>
  <c r="BO17" i="17"/>
  <c r="BY32" i="12"/>
  <c r="BU30" i="12"/>
  <c r="BM18" i="12"/>
  <c r="Z16" i="16"/>
  <c r="Z23" i="16"/>
  <c r="BN31" i="12"/>
  <c r="BB26" i="12"/>
  <c r="X46" i="15"/>
  <c r="AY31" i="12"/>
  <c r="BE17" i="16"/>
  <c r="BI12" i="17"/>
  <c r="AZ12" i="17"/>
  <c r="AB45" i="16"/>
  <c r="BB14" i="16"/>
  <c r="AR11" i="16"/>
  <c r="Y43" i="15"/>
  <c r="BR29" i="12"/>
  <c r="AA47" i="16"/>
  <c r="BI32" i="12"/>
  <c r="BG41" i="12"/>
  <c r="BH21" i="12"/>
  <c r="AZ41" i="12"/>
  <c r="BI33" i="12"/>
  <c r="AB24" i="15"/>
  <c r="AK22" i="12"/>
  <c r="BQ33" i="12"/>
  <c r="AO32" i="12"/>
  <c r="BF18" i="12"/>
  <c r="AM30" i="12"/>
  <c r="BS38" i="12"/>
  <c r="AU32" i="12"/>
  <c r="BU41" i="12"/>
  <c r="BY14" i="16"/>
  <c r="AZ30" i="12"/>
  <c r="BN26" i="12"/>
  <c r="Z43" i="15"/>
  <c r="Z29" i="16"/>
  <c r="BJ13" i="16"/>
  <c r="BA11" i="16"/>
  <c r="Y11" i="16"/>
  <c r="BQ18" i="12"/>
  <c r="AO38" i="12"/>
  <c r="BH27" i="12"/>
  <c r="BG35" i="12"/>
  <c r="BB14" i="17"/>
  <c r="X48" i="16"/>
  <c r="BF37" i="12"/>
  <c r="BM31" i="12"/>
  <c r="BK13" i="16"/>
  <c r="BP11" i="17"/>
  <c r="BB16" i="17"/>
  <c r="Z36" i="15"/>
  <c r="BT30" i="12"/>
  <c r="BS14" i="16"/>
  <c r="BU36" i="12"/>
  <c r="AZ39" i="12"/>
  <c r="BH18" i="12"/>
  <c r="BX14" i="17"/>
  <c r="BH35" i="12"/>
  <c r="BR32" i="12"/>
  <c r="AX30" i="12"/>
  <c r="AO17" i="16"/>
  <c r="BL41" i="12"/>
  <c r="AT14" i="17"/>
  <c r="BU39" i="12"/>
  <c r="AV13" i="16"/>
  <c r="BO40" i="12"/>
  <c r="AA43" i="15"/>
  <c r="AQ16" i="17"/>
  <c r="BW31" i="12"/>
  <c r="BS25" i="12"/>
  <c r="AQ23" i="12"/>
  <c r="BQ16" i="17"/>
  <c r="AT40" i="12"/>
  <c r="W42" i="16"/>
  <c r="BR15" i="17"/>
  <c r="AO30" i="12"/>
  <c r="BY31" i="12"/>
  <c r="BO20" i="12"/>
  <c r="BK28" i="12"/>
  <c r="AV14" i="17"/>
  <c r="BM14" i="17"/>
  <c r="BX15" i="17"/>
  <c r="AQ40" i="12"/>
  <c r="AW38" i="12"/>
  <c r="Y44" i="16"/>
  <c r="BG24" i="12"/>
  <c r="BH36" i="12"/>
  <c r="X33" i="15"/>
  <c r="BY12" i="16"/>
  <c r="AY17" i="16"/>
  <c r="BX30" i="12"/>
  <c r="AW11" i="16"/>
  <c r="AP27" i="12"/>
  <c r="AW22" i="12"/>
  <c r="BH20" i="12"/>
  <c r="AB46" i="15"/>
  <c r="AB10" i="16"/>
  <c r="AX14" i="16"/>
  <c r="AM37" i="12"/>
  <c r="AQ30" i="12"/>
  <c r="BO14" i="17"/>
  <c r="BH37" i="12"/>
  <c r="AB36" i="16"/>
  <c r="BM29" i="12"/>
  <c r="AW15" i="17"/>
  <c r="BW39" i="12"/>
  <c r="BE19" i="12"/>
  <c r="X11" i="16"/>
  <c r="AM15" i="17"/>
  <c r="AL17" i="16"/>
  <c r="Z22" i="15"/>
  <c r="BI16" i="16"/>
  <c r="AT26" i="12"/>
  <c r="X34" i="16"/>
  <c r="AJ33" i="12"/>
  <c r="AS14" i="17"/>
  <c r="BJ16" i="16"/>
  <c r="AT15" i="17"/>
  <c r="AJ37" i="12"/>
  <c r="BW21" i="12"/>
  <c r="W13" i="17"/>
  <c r="BA31" i="12"/>
  <c r="BK17" i="16"/>
  <c r="W30" i="16"/>
  <c r="BY29" i="12"/>
  <c r="BM12" i="17"/>
  <c r="BJ16" i="17"/>
  <c r="AM16" i="17"/>
  <c r="W13" i="16"/>
  <c r="AJ24" i="12"/>
  <c r="Y27" i="15"/>
  <c r="BH17" i="16"/>
  <c r="AY19" i="12"/>
  <c r="AX15" i="17"/>
  <c r="BW25" i="12"/>
  <c r="BK12" i="17"/>
  <c r="BQ25" i="12"/>
  <c r="BV19" i="12"/>
  <c r="AR20" i="12"/>
  <c r="BO32" i="12"/>
  <c r="BP37" i="12"/>
  <c r="BS15" i="17"/>
  <c r="AX18" i="12"/>
  <c r="BY15" i="17"/>
  <c r="BB36" i="12"/>
  <c r="BN30" i="12"/>
  <c r="X21" i="15"/>
  <c r="BX11" i="16"/>
  <c r="BE26" i="12"/>
  <c r="X35" i="15"/>
  <c r="AB31" i="15"/>
  <c r="AN34" i="12"/>
  <c r="AO14" i="17"/>
  <c r="AB21" i="16"/>
  <c r="Z19" i="16"/>
  <c r="AR22" i="12"/>
  <c r="BR13" i="17"/>
  <c r="BK39" i="12"/>
  <c r="BM12" i="16"/>
  <c r="X43" i="16"/>
  <c r="BN17" i="17"/>
  <c r="BK23" i="12"/>
  <c r="X36" i="15"/>
  <c r="BP39" i="12"/>
  <c r="AV21" i="12"/>
  <c r="BV28" i="12"/>
  <c r="BH19" i="12"/>
  <c r="AA39" i="15"/>
  <c r="AT13" i="16"/>
  <c r="Y37" i="15"/>
  <c r="BN23" i="12"/>
  <c r="AT37" i="12"/>
  <c r="BG11" i="17"/>
  <c r="BF12" i="16"/>
  <c r="AW16" i="16"/>
  <c r="Y49" i="16"/>
  <c r="AS16" i="17"/>
  <c r="AL26" i="12"/>
  <c r="AU33" i="12"/>
  <c r="AL37" i="12"/>
  <c r="BY36" i="12"/>
  <c r="X44" i="16"/>
  <c r="BG25" i="12"/>
  <c r="AY16" i="17"/>
  <c r="BC16" i="16"/>
  <c r="BB12" i="17"/>
  <c r="Z40" i="15"/>
  <c r="BL17" i="16"/>
  <c r="AU17" i="17"/>
  <c r="AB23" i="15"/>
  <c r="X26" i="15"/>
  <c r="BR25" i="12"/>
  <c r="AW35" i="12"/>
  <c r="AJ12" i="17"/>
  <c r="BF13" i="16"/>
  <c r="BE15" i="16"/>
  <c r="AY40" i="12"/>
  <c r="AB41" i="16"/>
  <c r="BO15" i="16"/>
  <c r="AO29" i="12"/>
  <c r="AU18" i="12"/>
  <c r="AB23" i="16"/>
  <c r="AB43" i="16"/>
  <c r="BV35" i="12"/>
  <c r="AJ40" i="12"/>
  <c r="BO28" i="12"/>
  <c r="BU38" i="12"/>
  <c r="AL23" i="12"/>
  <c r="AB47" i="16"/>
  <c r="BJ34" i="12"/>
  <c r="BT15" i="17"/>
  <c r="AK30" i="12"/>
  <c r="W29" i="16"/>
  <c r="AY38" i="12"/>
  <c r="AW39" i="12"/>
  <c r="AQ12" i="16"/>
  <c r="BA21" i="12"/>
  <c r="AQ14" i="17"/>
  <c r="BT21" i="12"/>
  <c r="W47" i="15"/>
  <c r="AP35" i="12"/>
  <c r="W17" i="16"/>
  <c r="W43" i="16"/>
  <c r="AM34" i="12"/>
  <c r="W36" i="15"/>
  <c r="Z12" i="16"/>
  <c r="BB21" i="12"/>
  <c r="BO11" i="16"/>
  <c r="BY25" i="12"/>
  <c r="W39" i="16"/>
  <c r="BD26" i="12"/>
  <c r="BO16" i="16"/>
  <c r="BC13" i="16"/>
  <c r="AB33" i="16"/>
  <c r="AB15" i="15"/>
  <c r="BA13" i="17"/>
  <c r="AB31" i="16"/>
  <c r="BX38" i="12"/>
  <c r="BG37" i="12"/>
  <c r="AT23" i="12"/>
  <c r="AA15" i="15"/>
  <c r="BL15" i="16"/>
  <c r="BR21" i="12"/>
  <c r="AS30" i="12"/>
  <c r="BP14" i="17"/>
  <c r="AT22" i="12"/>
  <c r="BD33" i="12"/>
  <c r="Y29" i="16"/>
  <c r="BJ11" i="17"/>
  <c r="BO25" i="12"/>
  <c r="BQ29" i="12"/>
  <c r="BF15" i="16"/>
  <c r="BQ15" i="16"/>
  <c r="AY23" i="12"/>
  <c r="W46" i="16"/>
  <c r="AB30" i="16"/>
  <c r="AU23" i="12"/>
  <c r="AZ36" i="12"/>
  <c r="AS17" i="17"/>
  <c r="AR25" i="12"/>
  <c r="BU19" i="12"/>
  <c r="BB13" i="17"/>
  <c r="BD41" i="12"/>
  <c r="BP24" i="12"/>
  <c r="BT33" i="12"/>
  <c r="Z35" i="15"/>
  <c r="AK12" i="17"/>
  <c r="AP34" i="12"/>
  <c r="AS25" i="12"/>
  <c r="AJ22" i="12"/>
  <c r="AV31" i="12"/>
  <c r="AM33" i="12"/>
  <c r="BC31" i="12"/>
  <c r="AU11" i="17"/>
  <c r="Y10" i="16"/>
  <c r="AN21" i="12"/>
  <c r="BD23" i="12"/>
  <c r="BT31" i="12"/>
  <c r="AX22" i="12"/>
  <c r="AN22" i="12"/>
  <c r="Y16" i="15"/>
  <c r="BA36" i="12"/>
  <c r="BX24" i="12"/>
  <c r="BQ37" i="12"/>
  <c r="BN25" i="12"/>
  <c r="AM19" i="12"/>
  <c r="BX16" i="17"/>
  <c r="AK20" i="12"/>
  <c r="BJ11" i="16"/>
  <c r="Y9" i="17"/>
  <c r="Y46" i="16"/>
  <c r="AB29" i="15"/>
  <c r="BH24" i="12"/>
  <c r="AY35" i="12"/>
  <c r="Y32" i="16"/>
  <c r="AL30" i="12"/>
  <c r="BN12" i="16"/>
  <c r="AZ40" i="12"/>
  <c r="BY37" i="12"/>
  <c r="BS15" i="16"/>
  <c r="BC11" i="17"/>
  <c r="BK14" i="17"/>
  <c r="BG11" i="16"/>
  <c r="BS16" i="16"/>
  <c r="BC28" i="12"/>
  <c r="AB28" i="15"/>
  <c r="BE16" i="16"/>
  <c r="BF22" i="12"/>
  <c r="AB19" i="15"/>
  <c r="AU19" i="12"/>
  <c r="BD39" i="12"/>
  <c r="BY34" i="12"/>
  <c r="BB15" i="16"/>
  <c r="AP29" i="12"/>
  <c r="BV40" i="12"/>
  <c r="BI13" i="16"/>
  <c r="BY39" i="12"/>
  <c r="BQ22" i="12"/>
  <c r="AT12" i="17"/>
  <c r="BT39" i="12"/>
  <c r="AM27" i="12"/>
  <c r="BS20" i="12"/>
  <c r="BC13" i="17"/>
  <c r="BN19" i="12"/>
  <c r="Y38" i="15"/>
  <c r="BB11" i="17"/>
  <c r="BB39" i="12"/>
  <c r="BA22" i="12"/>
  <c r="AN13" i="17"/>
  <c r="BS21" i="12"/>
  <c r="Y23" i="15"/>
  <c r="AA25" i="16"/>
  <c r="BW12" i="16"/>
  <c r="W34" i="15"/>
  <c r="AY32" i="12"/>
  <c r="BW17" i="16"/>
  <c r="BW13" i="17"/>
  <c r="Y9" i="16"/>
  <c r="BE37" i="12"/>
  <c r="W21" i="15"/>
  <c r="BE30" i="12"/>
  <c r="X25" i="16"/>
  <c r="BK31" i="12"/>
  <c r="AA11" i="17"/>
  <c r="AR36" i="12"/>
  <c r="BY17" i="16"/>
  <c r="AY11" i="17"/>
  <c r="AV38" i="12"/>
  <c r="AA18" i="16"/>
  <c r="BA39" i="12"/>
  <c r="AQ15" i="17"/>
  <c r="AR34" i="12"/>
  <c r="AN29" i="12"/>
  <c r="BV23" i="12"/>
  <c r="BG29" i="12"/>
  <c r="Y48" i="15"/>
  <c r="BR34" i="12"/>
  <c r="W20" i="16"/>
  <c r="BE41" i="12"/>
  <c r="BA18" i="12"/>
  <c r="BV14" i="17"/>
  <c r="X46" i="16"/>
  <c r="BT13" i="16"/>
  <c r="BH13" i="16"/>
  <c r="BT36" i="12"/>
  <c r="W18" i="16"/>
  <c r="BT13" i="17"/>
  <c r="BG34" i="12"/>
  <c r="X41" i="15"/>
  <c r="Y10" i="17"/>
  <c r="BW14" i="17"/>
  <c r="BX11" i="17"/>
  <c r="AT27" i="12"/>
  <c r="BI40" i="12"/>
  <c r="AW40" i="12"/>
  <c r="BY40" i="12"/>
  <c r="BI11" i="16"/>
  <c r="BC37" i="12"/>
  <c r="AQ13" i="17"/>
  <c r="AN36" i="12"/>
  <c r="AW27" i="12"/>
  <c r="BQ21" i="12"/>
  <c r="Z43" i="16"/>
  <c r="AN27" i="12"/>
  <c r="BD18" i="12"/>
  <c r="Z23" i="15"/>
  <c r="BJ38" i="12"/>
  <c r="AM17" i="16"/>
  <c r="AX20" i="12"/>
  <c r="BA16" i="16"/>
  <c r="BU34" i="12"/>
  <c r="BO27" i="12"/>
  <c r="BE14" i="17"/>
  <c r="BD38" i="12"/>
  <c r="BT22" i="12"/>
  <c r="BP25" i="12"/>
  <c r="BA15" i="16"/>
  <c r="BU11" i="17"/>
  <c r="AA10" i="17"/>
  <c r="AY16" i="16"/>
  <c r="W24" i="16"/>
  <c r="BS36" i="12"/>
  <c r="AM26" i="12"/>
  <c r="BO34" i="12"/>
  <c r="AX15" i="16"/>
  <c r="BS24" i="12"/>
  <c r="BV22" i="12"/>
  <c r="BB17" i="17"/>
  <c r="Z42" i="16"/>
  <c r="BY11" i="16"/>
  <c r="BP15" i="16"/>
  <c r="AW11" i="17"/>
  <c r="Z22" i="16"/>
  <c r="BU15" i="17"/>
  <c r="BD17" i="16"/>
  <c r="BA38" i="12"/>
  <c r="AO20" i="12"/>
  <c r="X45" i="16"/>
  <c r="AM32" i="12"/>
  <c r="AN14" i="16"/>
  <c r="BX36" i="12"/>
  <c r="W49" i="15"/>
  <c r="BG23" i="12"/>
  <c r="AQ41" i="12"/>
  <c r="BI17" i="16"/>
  <c r="AW33" i="12"/>
  <c r="Y13" i="16"/>
  <c r="BN33" i="12"/>
  <c r="BK41" i="12"/>
  <c r="AA35" i="16"/>
  <c r="AL17" i="17"/>
  <c r="W48" i="15"/>
  <c r="BJ22" i="12"/>
  <c r="BX15" i="16"/>
  <c r="BY17" i="17"/>
  <c r="AZ17" i="17"/>
  <c r="AA9" i="17"/>
  <c r="AV35" i="12"/>
  <c r="AR23" i="12"/>
  <c r="AK17" i="16"/>
  <c r="AU24" i="12"/>
  <c r="AW18" i="12"/>
  <c r="BI38" i="12"/>
  <c r="BP11" i="16"/>
  <c r="AK26" i="12"/>
  <c r="AK34" i="12"/>
  <c r="X34" i="15"/>
  <c r="W8" i="16"/>
  <c r="AA43" i="16"/>
  <c r="AZ33" i="12"/>
  <c r="BL35" i="12"/>
  <c r="X47" i="16"/>
  <c r="AN19" i="12"/>
  <c r="BH29" i="12"/>
  <c r="BD24" i="12"/>
  <c r="AX14" i="17"/>
  <c r="AT34" i="12"/>
  <c r="AN26" i="12"/>
  <c r="Y33" i="15"/>
  <c r="BJ15" i="17"/>
  <c r="BO35" i="12"/>
  <c r="BX26" i="12"/>
  <c r="AT33" i="12"/>
  <c r="BT41" i="12"/>
  <c r="BV21" i="12"/>
  <c r="BW33" i="12"/>
  <c r="BT12" i="16"/>
  <c r="AL16" i="16"/>
  <c r="BN20" i="12"/>
  <c r="BS22" i="12"/>
  <c r="Y15" i="15"/>
  <c r="Z20" i="15"/>
  <c r="BL30" i="12"/>
  <c r="BR24" i="12"/>
  <c r="BG14" i="17"/>
  <c r="AP11" i="16"/>
  <c r="BH30" i="12"/>
  <c r="BB33" i="12"/>
  <c r="BM16" i="16"/>
  <c r="BK20" i="12"/>
  <c r="AA21" i="15"/>
  <c r="AY25" i="12"/>
  <c r="AK21" i="12"/>
  <c r="AP12" i="17"/>
  <c r="AB37" i="15"/>
  <c r="AX28" i="12"/>
  <c r="AO21" i="12"/>
  <c r="AU34" i="12"/>
  <c r="BR19" i="12"/>
  <c r="AA38" i="15"/>
  <c r="AU27" i="12"/>
  <c r="AX11" i="16"/>
  <c r="BG36" i="12"/>
  <c r="Y36" i="15"/>
  <c r="BU12" i="17"/>
  <c r="AT28" i="12"/>
  <c r="AU30" i="12"/>
  <c r="AB34" i="16"/>
  <c r="BH12" i="17"/>
  <c r="BR26" i="12"/>
  <c r="AK41" i="12"/>
  <c r="AB40" i="15"/>
  <c r="Y46" i="15"/>
  <c r="BP34" i="12"/>
  <c r="Z9" i="16"/>
  <c r="BJ30" i="12"/>
  <c r="AO28" i="12"/>
  <c r="BR35" i="12"/>
  <c r="Y19" i="16"/>
  <c r="BL13" i="17"/>
  <c r="BR11" i="16"/>
  <c r="BM17" i="17"/>
  <c r="BF15" i="17"/>
  <c r="BP22" i="12"/>
  <c r="BC15" i="17"/>
  <c r="X15" i="15"/>
  <c r="BG13" i="17"/>
  <c r="AV32" i="12"/>
  <c r="AZ13" i="17"/>
  <c r="BA30" i="12"/>
  <c r="AR11" i="17"/>
  <c r="AP37" i="12"/>
  <c r="AU20" i="12"/>
  <c r="BM36" i="12"/>
  <c r="AQ18" i="12"/>
  <c r="W11" i="17"/>
  <c r="W22" i="15"/>
  <c r="X22" i="15"/>
  <c r="AY37" i="12"/>
  <c r="BX27" i="12"/>
  <c r="BY21" i="12"/>
  <c r="AS11" i="17"/>
  <c r="X10" i="16"/>
  <c r="W18" i="15"/>
  <c r="BP20" i="12"/>
  <c r="BM19" i="12"/>
  <c r="AB29" i="16"/>
  <c r="AS29" i="12"/>
  <c r="BM39" i="12"/>
  <c r="BK16" i="17"/>
  <c r="BK38" i="12"/>
  <c r="AK15" i="17"/>
  <c r="AR33" i="12"/>
  <c r="BV37" i="12"/>
  <c r="W30" i="15"/>
  <c r="AT30" i="12"/>
  <c r="Z14" i="15"/>
  <c r="BN14" i="17"/>
  <c r="W31" i="15"/>
  <c r="AS33" i="12"/>
  <c r="AL29" i="12"/>
  <c r="BF24" i="12"/>
  <c r="BJ40" i="12"/>
  <c r="BW18" i="12"/>
  <c r="AZ20" i="12"/>
  <c r="BW29" i="12"/>
  <c r="BI22" i="12"/>
  <c r="AO31" i="12"/>
  <c r="BX29" i="12"/>
  <c r="AY34" i="12"/>
  <c r="AV25" i="12"/>
  <c r="BA15" i="17"/>
  <c r="BJ15" i="16"/>
  <c r="AB8" i="16"/>
  <c r="X8" i="17"/>
  <c r="Z11" i="16"/>
  <c r="AA32" i="15"/>
  <c r="Z48" i="15"/>
  <c r="Z32" i="15"/>
  <c r="BN15" i="17"/>
  <c r="BT25" i="12"/>
  <c r="AS27" i="12"/>
  <c r="AP38" i="12"/>
  <c r="AX24" i="12"/>
  <c r="BP21" i="12"/>
  <c r="AY12" i="16"/>
  <c r="BO15" i="17"/>
  <c r="BY18" i="12"/>
  <c r="BT20" i="12"/>
  <c r="BA13" i="16"/>
  <c r="AR27" i="12"/>
  <c r="BB18" i="12"/>
  <c r="AQ33" i="12"/>
  <c r="AR13" i="16"/>
  <c r="BP17" i="16"/>
  <c r="Y18" i="15"/>
  <c r="BX13" i="17"/>
  <c r="Z20" i="16"/>
  <c r="BX20" i="12"/>
  <c r="BN13" i="16"/>
  <c r="BY16" i="17"/>
  <c r="BN32" i="12"/>
  <c r="BX17" i="17"/>
  <c r="BY28" i="12"/>
  <c r="Y28" i="16"/>
  <c r="AL11" i="17"/>
  <c r="AP33" i="12"/>
  <c r="BK19" i="12"/>
  <c r="BN27" i="12"/>
  <c r="AZ27" i="12"/>
  <c r="BK36" i="12"/>
  <c r="BL31" i="12"/>
  <c r="BW22" i="12"/>
  <c r="AV14" i="16"/>
  <c r="BI23" i="12"/>
  <c r="BR23" i="12"/>
  <c r="AT11" i="16"/>
  <c r="BT35" i="12"/>
  <c r="BH38" i="12"/>
  <c r="W33" i="16"/>
  <c r="AS32" i="12"/>
  <c r="BP28" i="12"/>
  <c r="AB14" i="15"/>
  <c r="AQ20" i="12"/>
  <c r="AT15" i="16"/>
  <c r="BT26" i="12"/>
  <c r="BM24" i="12"/>
  <c r="AV33" i="12"/>
  <c r="BI31" i="12"/>
  <c r="AZ34" i="12"/>
  <c r="AB9" i="17"/>
  <c r="BD15" i="16"/>
  <c r="BU27" i="12"/>
  <c r="AA20" i="15"/>
  <c r="Y31" i="15"/>
  <c r="AT24" i="12"/>
  <c r="W23" i="16"/>
  <c r="AT16" i="17"/>
  <c r="BL25" i="12"/>
  <c r="AR30" i="12"/>
  <c r="BJ17" i="16"/>
  <c r="AV36" i="12"/>
  <c r="BF33" i="12"/>
  <c r="AY26" i="12"/>
  <c r="AS19" i="12"/>
  <c r="BB40" i="12"/>
  <c r="Y21" i="15"/>
  <c r="BN11" i="16"/>
  <c r="Y19" i="15"/>
  <c r="W15" i="16"/>
  <c r="BW34" i="12"/>
  <c r="AP22" i="12"/>
  <c r="AY18" i="12"/>
  <c r="AR16" i="17"/>
  <c r="AQ38" i="12"/>
  <c r="AP25" i="12"/>
  <c r="BW35" i="12"/>
  <c r="AA33" i="15"/>
  <c r="BY15" i="16"/>
  <c r="AJ16" i="16"/>
  <c r="BJ29" i="12"/>
  <c r="AY24" i="12"/>
  <c r="Y47" i="16"/>
  <c r="BN41" i="12"/>
  <c r="Y20" i="16"/>
  <c r="AO19" i="12"/>
  <c r="AK39" i="12"/>
  <c r="W11" i="16"/>
  <c r="X22" i="16"/>
  <c r="AA21" i="16"/>
  <c r="AY22" i="12"/>
  <c r="BQ19" i="12"/>
  <c r="X32" i="15"/>
  <c r="BY38" i="12"/>
  <c r="BX25" i="12"/>
  <c r="BX17" i="16"/>
  <c r="BQ36" i="12"/>
  <c r="AU40" i="12"/>
  <c r="BE11" i="16"/>
  <c r="BS37" i="12"/>
  <c r="AM14" i="16"/>
  <c r="BE35" i="12"/>
  <c r="AV16" i="17"/>
  <c r="AW17" i="17"/>
  <c r="BR22" i="12"/>
  <c r="X47" i="15"/>
  <c r="AK17" i="17"/>
  <c r="BI34" i="12"/>
  <c r="BC17" i="17"/>
  <c r="AW14" i="16"/>
  <c r="AA37" i="15"/>
  <c r="BO38" i="12"/>
  <c r="BF28" i="12"/>
  <c r="AV17" i="16"/>
  <c r="Z18" i="15"/>
  <c r="Y22" i="15"/>
  <c r="BR14" i="16"/>
  <c r="AW30" i="12"/>
  <c r="BU11" i="16"/>
  <c r="AA24" i="15"/>
  <c r="BH12" i="16"/>
  <c r="AN25" i="12"/>
  <c r="BK22" i="12"/>
  <c r="X40" i="15"/>
  <c r="BF20" i="12"/>
  <c r="AQ36" i="12"/>
  <c r="W23" i="15"/>
  <c r="BX32" i="12"/>
  <c r="BU23" i="12"/>
  <c r="BH14" i="17"/>
  <c r="BD32" i="12"/>
  <c r="BX12" i="17"/>
  <c r="BS11" i="17"/>
  <c r="AW37" i="12"/>
  <c r="AR38" i="12"/>
  <c r="BL28" i="12"/>
  <c r="W37" i="16"/>
  <c r="AL13" i="17"/>
  <c r="BI18" i="12"/>
  <c r="BC20" i="12"/>
  <c r="BR12" i="17"/>
  <c r="BV12" i="16"/>
  <c r="BB32" i="12"/>
  <c r="W19" i="15"/>
  <c r="BE23" i="12"/>
  <c r="BQ12" i="17"/>
  <c r="Y33" i="16"/>
  <c r="BY27" i="12"/>
  <c r="Z24" i="15"/>
  <c r="BB22" i="12"/>
  <c r="BJ28" i="12"/>
  <c r="AB42" i="16"/>
  <c r="AB38" i="16"/>
  <c r="BA11" i="17"/>
  <c r="AS23" i="12"/>
  <c r="BU33" i="12"/>
  <c r="BU13" i="16"/>
  <c r="BP12" i="16"/>
  <c r="BG32" i="12"/>
  <c r="X29" i="15"/>
  <c r="AP13" i="17"/>
  <c r="AJ17" i="16"/>
  <c r="AW15" i="16"/>
  <c r="AJ14" i="16"/>
  <c r="BR37" i="12"/>
  <c r="AL22" i="12"/>
  <c r="BE13" i="17"/>
  <c r="BI13" i="17"/>
  <c r="AQ11" i="17"/>
  <c r="BT17" i="17"/>
  <c r="AU17" i="16"/>
  <c r="BJ14" i="16"/>
  <c r="BF30" i="12"/>
  <c r="BM14" i="16"/>
  <c r="AX25" i="12"/>
  <c r="BI25" i="12"/>
  <c r="AO11" i="16"/>
  <c r="Z44" i="16"/>
  <c r="X18" i="16"/>
  <c r="BI24" i="12"/>
  <c r="AV23" i="12"/>
  <c r="BS41" i="12"/>
  <c r="BR41" i="12"/>
  <c r="BS13" i="16"/>
  <c r="AN33" i="12"/>
  <c r="BB11" i="16"/>
  <c r="AV41" i="12"/>
  <c r="Y35" i="16"/>
  <c r="BI14" i="16"/>
  <c r="BK12" i="16"/>
  <c r="BU31" i="12"/>
  <c r="BQ31" i="12"/>
  <c r="BT11" i="17"/>
  <c r="BB38" i="12"/>
  <c r="AB21" i="15"/>
  <c r="BN13" i="17"/>
  <c r="BX19" i="12"/>
  <c r="AM13" i="16"/>
  <c r="BD16" i="16"/>
  <c r="AA30" i="15"/>
  <c r="Y35" i="15"/>
  <c r="X9" i="16"/>
  <c r="W16" i="16"/>
  <c r="X26" i="16"/>
  <c r="BG12" i="17"/>
  <c r="AM41" i="12"/>
  <c r="BU20" i="12"/>
  <c r="AZ23" i="12"/>
  <c r="AA22" i="15"/>
  <c r="BV38" i="12"/>
  <c r="AN31" i="12"/>
  <c r="BS40" i="12"/>
  <c r="BN22" i="12"/>
  <c r="BA34" i="12"/>
  <c r="AR18" i="12"/>
  <c r="AQ35" i="12"/>
  <c r="AL12" i="17"/>
  <c r="AJ27" i="12"/>
  <c r="Y28" i="15"/>
  <c r="BA17" i="17"/>
  <c r="Z17" i="15"/>
  <c r="AZ18" i="12"/>
  <c r="BK17" i="17"/>
  <c r="AK11" i="16"/>
  <c r="AJ13" i="16"/>
  <c r="BY12" i="17"/>
  <c r="BI21" i="12"/>
  <c r="BO41" i="12"/>
  <c r="BC15" i="16"/>
  <c r="AB32" i="15"/>
  <c r="BC14" i="17"/>
  <c r="AX17" i="17"/>
  <c r="AR24" i="12"/>
  <c r="BW41" i="12"/>
  <c r="AV16" i="16"/>
  <c r="AA20" i="16"/>
  <c r="AW13" i="17"/>
  <c r="BD27" i="12"/>
  <c r="BS29" i="12"/>
  <c r="BA35" i="12"/>
  <c r="BS17" i="16"/>
  <c r="AV24" i="12"/>
  <c r="BT24" i="12"/>
  <c r="AM28" i="12"/>
  <c r="AJ21" i="12"/>
  <c r="BQ11" i="17"/>
  <c r="BI36" i="12"/>
  <c r="BX21" i="12"/>
  <c r="W26" i="16"/>
  <c r="AB27" i="16"/>
  <c r="BX33" i="12"/>
  <c r="AS13" i="16"/>
  <c r="BR15" i="16"/>
  <c r="Z13" i="17"/>
  <c r="BO17" i="16"/>
  <c r="AV15" i="16"/>
  <c r="BE20" i="12"/>
  <c r="AJ32" i="12"/>
  <c r="AQ17" i="16"/>
  <c r="BJ25" i="12"/>
  <c r="AT35" i="12"/>
  <c r="BA14" i="16"/>
  <c r="AA19" i="15"/>
  <c r="AU16" i="16"/>
  <c r="AX21" i="12"/>
  <c r="AQ12" i="17"/>
  <c r="BI26" i="12"/>
  <c r="AK16" i="17"/>
  <c r="BE39" i="12"/>
  <c r="W41" i="16"/>
  <c r="BO22" i="12"/>
  <c r="AB16" i="16"/>
  <c r="BW11" i="16"/>
  <c r="AV27" i="12"/>
  <c r="BE34" i="12"/>
  <c r="Y23" i="16"/>
  <c r="AK18" i="12"/>
  <c r="BV14" i="16"/>
  <c r="BQ14" i="17"/>
  <c r="AZ24" i="12"/>
  <c r="BB19" i="12"/>
  <c r="AK24" i="12"/>
  <c r="BG40" i="12"/>
  <c r="AB45" i="15"/>
  <c r="AR15" i="17"/>
  <c r="AS18" i="12"/>
  <c r="AN15" i="16"/>
  <c r="BT16" i="16"/>
  <c r="BI20" i="12"/>
  <c r="AP16" i="16"/>
  <c r="AZ25" i="12"/>
  <c r="BM15" i="16"/>
  <c r="BH22" i="12"/>
  <c r="BD29" i="12"/>
  <c r="BD14" i="17"/>
  <c r="BC22" i="12"/>
  <c r="BT11" i="16"/>
  <c r="BM32" i="12"/>
  <c r="AJ34" i="12"/>
  <c r="BA12" i="16"/>
  <c r="AU15" i="17"/>
  <c r="AA49" i="16"/>
  <c r="AA17" i="15"/>
  <c r="AO25" i="12"/>
  <c r="BK35" i="12"/>
  <c r="BL18" i="12"/>
  <c r="BJ37" i="12"/>
  <c r="W10" i="17"/>
  <c r="BJ12" i="17"/>
  <c r="BF17" i="17"/>
  <c r="BS11" i="16"/>
  <c r="AJ20" i="12"/>
  <c r="AB19" i="16"/>
  <c r="AR31" i="12"/>
  <c r="BH17" i="17"/>
  <c r="BT17" i="16"/>
  <c r="Z49" i="16"/>
  <c r="BA41" i="12"/>
  <c r="BS34" i="12"/>
  <c r="AM22" i="12"/>
  <c r="BE31" i="12"/>
  <c r="X16" i="16"/>
  <c r="BH16" i="16"/>
  <c r="AB18" i="16"/>
  <c r="BI39" i="12"/>
  <c r="Z28" i="16"/>
  <c r="BR16" i="17"/>
  <c r="W48" i="16"/>
  <c r="BV36" i="12"/>
  <c r="BK37" i="12"/>
  <c r="AL32" i="12"/>
  <c r="AS22" i="12"/>
  <c r="AK23" i="12"/>
  <c r="BE12" i="16"/>
  <c r="BS32" i="12"/>
  <c r="BV17" i="16"/>
  <c r="AW13" i="16"/>
  <c r="BV15" i="17"/>
  <c r="AW12" i="17"/>
  <c r="AZ29" i="12"/>
  <c r="Z27" i="16"/>
  <c r="AO36" i="12"/>
  <c r="BW19" i="12"/>
  <c r="AJ14" i="17"/>
  <c r="AY41" i="12"/>
  <c r="W9" i="16"/>
  <c r="BT38" i="12"/>
  <c r="BE14" i="16"/>
  <c r="BN36" i="12"/>
  <c r="W28" i="16"/>
  <c r="BW26" i="12"/>
  <c r="AL16" i="17"/>
  <c r="BD12" i="16"/>
  <c r="Z46" i="15"/>
  <c r="BL38" i="12"/>
  <c r="BQ12" i="16"/>
  <c r="BM40" i="12"/>
  <c r="BS13" i="17"/>
  <c r="X28" i="15"/>
  <c r="AL15" i="17"/>
  <c r="AR15" i="16"/>
  <c r="X17" i="16"/>
  <c r="AN40" i="12"/>
  <c r="AQ25" i="12"/>
  <c r="BK14" i="16"/>
  <c r="BC39" i="12"/>
  <c r="AK14" i="17"/>
  <c r="BT34" i="12"/>
  <c r="BU28" i="12"/>
  <c r="BL39" i="12"/>
  <c r="BQ32" i="12"/>
  <c r="BM21" i="12"/>
  <c r="AS38" i="12"/>
  <c r="Z29" i="15"/>
  <c r="AT19" i="12"/>
  <c r="BV41" i="12"/>
  <c r="BO23" i="12"/>
  <c r="AJ11" i="16"/>
  <c r="AA33" i="16"/>
  <c r="BD25" i="12"/>
  <c r="AT12" i="16"/>
  <c r="AL36" i="12"/>
  <c r="AP19" i="12"/>
  <c r="AB17" i="16"/>
  <c r="AA22" i="16"/>
  <c r="AO16" i="17"/>
  <c r="BN21" i="12"/>
  <c r="AO13" i="16"/>
  <c r="BP41" i="12"/>
  <c r="W29" i="15"/>
  <c r="AP23" i="12"/>
  <c r="AU13" i="17"/>
  <c r="BL27" i="12"/>
  <c r="AA42" i="16"/>
  <c r="BW13" i="16"/>
  <c r="BU13" i="17"/>
  <c r="AA19" i="16"/>
  <c r="Y39" i="15"/>
  <c r="AR37" i="12"/>
  <c r="BD12" i="17"/>
  <c r="BP16" i="16"/>
  <c r="AM13" i="17"/>
  <c r="BQ23" i="12"/>
  <c r="BF17" i="16"/>
  <c r="AZ14" i="17"/>
  <c r="W22" i="16"/>
  <c r="BF14" i="16"/>
  <c r="X27" i="15"/>
  <c r="AK27" i="12"/>
  <c r="BM34" i="12"/>
  <c r="AK40" i="12"/>
  <c r="BF39" i="12"/>
  <c r="AR14" i="16"/>
  <c r="AM38" i="12"/>
  <c r="AU16" i="17"/>
  <c r="AA27" i="15"/>
  <c r="AK15" i="16"/>
  <c r="BV12" i="17"/>
  <c r="AO39" i="12"/>
  <c r="BM11" i="17"/>
  <c r="BB34" i="12"/>
  <c r="X15" i="16"/>
  <c r="W35" i="15"/>
  <c r="AV29" i="12"/>
  <c r="BY33" i="12"/>
  <c r="AP32" i="12"/>
  <c r="BH32" i="12"/>
  <c r="AA45" i="15"/>
  <c r="AM15" i="16"/>
  <c r="BL37" i="12"/>
  <c r="AB12" i="16"/>
  <c r="BT16" i="17"/>
  <c r="Y44" i="15"/>
  <c r="AV18" i="12"/>
  <c r="AW12" i="16"/>
  <c r="BW16" i="16"/>
  <c r="AB24" i="16"/>
  <c r="AW20" i="12"/>
  <c r="W8" i="17"/>
  <c r="AZ15" i="17"/>
  <c r="BY13" i="17"/>
  <c r="BF31" i="12"/>
  <c r="AB13" i="16"/>
  <c r="Y12" i="16"/>
  <c r="BG26" i="12"/>
  <c r="BC17" i="16"/>
  <c r="AA18" i="15"/>
  <c r="BM22" i="12"/>
  <c r="BP33" i="12"/>
  <c r="AU28" i="12"/>
  <c r="AN18" i="12"/>
  <c r="BY11" i="17"/>
  <c r="AL20" i="12"/>
  <c r="AB18" i="15"/>
  <c r="AQ19" i="12"/>
  <c r="AV37" i="12"/>
  <c r="AJ39" i="12"/>
  <c r="BS35" i="12"/>
  <c r="BM41" i="12"/>
  <c r="BV30" i="12"/>
  <c r="AB37" i="16"/>
  <c r="AT31" i="12"/>
  <c r="AJ38" i="12"/>
  <c r="AY20" i="12"/>
  <c r="BI30" i="12"/>
  <c r="W19" i="16"/>
  <c r="BC36" i="12"/>
  <c r="BD35" i="12"/>
  <c r="BJ23" i="12"/>
  <c r="BD15" i="17"/>
  <c r="BR17" i="16"/>
  <c r="AY30" i="12"/>
  <c r="AZ17" i="16"/>
  <c r="Z17" i="16"/>
  <c r="BP13" i="17"/>
  <c r="BB13" i="16"/>
  <c r="BT19" i="12"/>
  <c r="BF29" i="12"/>
  <c r="BG15" i="17"/>
  <c r="AT13" i="17"/>
  <c r="BV24" i="12"/>
  <c r="BK24" i="12"/>
  <c r="Z15" i="16"/>
  <c r="BG17" i="16"/>
  <c r="AW23" i="12"/>
  <c r="BL15" i="17"/>
  <c r="AP17" i="17"/>
  <c r="W33" i="15"/>
  <c r="X36" i="16"/>
  <c r="BS26" i="12"/>
  <c r="AT39" i="12"/>
  <c r="AY13" i="16"/>
  <c r="AK35" i="12"/>
  <c r="Z10" i="17"/>
  <c r="BT32" i="12"/>
  <c r="BQ15" i="17"/>
  <c r="AA24" i="16"/>
  <c r="AS20" i="12"/>
  <c r="BK15" i="17"/>
  <c r="BL34" i="12"/>
  <c r="AM25" i="12"/>
  <c r="Z16" i="15"/>
  <c r="AX17" i="16"/>
  <c r="AM23" i="12"/>
  <c r="AA13" i="16"/>
  <c r="AA37" i="16"/>
  <c r="BT18" i="12"/>
  <c r="BC12" i="16"/>
  <c r="AB36" i="15"/>
  <c r="BC41" i="12"/>
  <c r="W21" i="16"/>
  <c r="AJ11" i="17"/>
  <c r="AL28" i="12"/>
  <c r="AA15" i="16"/>
  <c r="AR35" i="12"/>
  <c r="BI28" i="12"/>
  <c r="BM35" i="12"/>
  <c r="BB17" i="16"/>
  <c r="AB43" i="15"/>
  <c r="BB29" i="12"/>
  <c r="BR27" i="12"/>
  <c r="BP35" i="12"/>
  <c r="AU37" i="12"/>
  <c r="X29" i="16"/>
  <c r="AP31" i="12"/>
  <c r="BX37" i="12"/>
  <c r="AV28" i="12"/>
  <c r="AZ37" i="12"/>
  <c r="BQ16" i="16"/>
  <c r="AS13" i="17"/>
  <c r="BB16" i="16"/>
  <c r="W14" i="15"/>
  <c r="AN38" i="12"/>
  <c r="AR21" i="12"/>
  <c r="BC27" i="12"/>
  <c r="AN16" i="16"/>
  <c r="BN34" i="12"/>
  <c r="BG30" i="12"/>
  <c r="AJ30" i="12"/>
  <c r="BD13" i="16"/>
  <c r="AV13" i="17"/>
  <c r="AX16" i="17"/>
  <c r="AS21" i="12"/>
  <c r="AL40" i="12"/>
  <c r="AP28" i="12"/>
  <c r="AP11" i="17"/>
  <c r="X32" i="16"/>
  <c r="AS16" i="16"/>
  <c r="AY29" i="12"/>
  <c r="AB42" i="15"/>
  <c r="BS39" i="12"/>
  <c r="AV40" i="12"/>
  <c r="AL14" i="17"/>
  <c r="AO16" i="16"/>
  <c r="BV15" i="16"/>
  <c r="BD13" i="17"/>
  <c r="BI11" i="17"/>
  <c r="AX31" i="12"/>
  <c r="BU14" i="16"/>
  <c r="AK33" i="12"/>
  <c r="AS15" i="17"/>
  <c r="Y34" i="16"/>
  <c r="BL14" i="17"/>
  <c r="BW12" i="17"/>
  <c r="BQ34" i="12"/>
  <c r="BU22" i="12"/>
  <c r="BE38" i="12"/>
  <c r="AU38" i="12"/>
  <c r="BN12" i="17"/>
  <c r="BD11" i="16"/>
  <c r="BO37" i="12"/>
  <c r="BX31" i="12"/>
  <c r="BR17" i="17"/>
  <c r="AY12" i="17"/>
  <c r="Z30" i="15"/>
  <c r="BO30" i="12"/>
  <c r="X39" i="16"/>
  <c r="BU32" i="12"/>
  <c r="AJ41" i="12"/>
  <c r="AR32" i="12"/>
  <c r="X33" i="16"/>
  <c r="AQ14" i="16"/>
  <c r="AY28" i="12"/>
  <c r="AB25" i="15"/>
  <c r="BD11" i="17"/>
  <c r="BY41" i="12"/>
  <c r="BL12" i="16"/>
  <c r="BF40" i="12"/>
  <c r="BR18" i="12"/>
  <c r="W32" i="15"/>
  <c r="BI14" i="17"/>
  <c r="BE17" i="17"/>
  <c r="BG38" i="12"/>
  <c r="AP20" i="12"/>
  <c r="BQ27" i="12"/>
  <c r="AU12" i="16"/>
  <c r="BH15" i="16"/>
  <c r="Z10" i="16"/>
  <c r="BA14" i="17"/>
  <c r="AB9" i="16"/>
  <c r="BF11" i="17"/>
  <c r="BA12" i="17"/>
  <c r="BR30" i="12"/>
  <c r="BW11" i="17"/>
  <c r="AL35" i="12"/>
  <c r="AN41" i="12"/>
  <c r="BQ13" i="16"/>
  <c r="BU37" i="12"/>
  <c r="AJ15" i="17"/>
  <c r="BJ36" i="12"/>
  <c r="AM12" i="17"/>
  <c r="Z46" i="16"/>
  <c r="BO33" i="12"/>
  <c r="AN20" i="12"/>
  <c r="AM14" i="17"/>
  <c r="Y27" i="16"/>
  <c r="BC12" i="17"/>
  <c r="AX11" i="17"/>
  <c r="AL21" i="12"/>
  <c r="BQ40" i="12"/>
  <c r="AL38" i="12"/>
  <c r="AT36" i="12"/>
  <c r="BO39" i="12"/>
  <c r="BT15" i="16"/>
  <c r="AA46" i="16"/>
  <c r="AR39" i="12"/>
  <c r="BN39" i="12"/>
  <c r="W31" i="16"/>
  <c r="W26" i="15"/>
  <c r="AT38" i="12"/>
  <c r="Y17" i="16"/>
  <c r="BP32" i="12"/>
  <c r="AB27" i="15"/>
  <c r="AY15" i="17"/>
  <c r="AK36" i="12"/>
  <c r="BC19" i="12"/>
  <c r="Y32" i="15"/>
  <c r="W12" i="17"/>
  <c r="BC14" i="16"/>
  <c r="X14" i="16"/>
  <c r="AU15" i="16"/>
  <c r="BT14" i="17"/>
  <c r="BD14" i="16"/>
  <c r="W34" i="16"/>
  <c r="BL11" i="17"/>
  <c r="Y20" i="15"/>
  <c r="BX41" i="12"/>
  <c r="AY15" i="16"/>
  <c r="BT14" i="16"/>
  <c r="AR13" i="17"/>
  <c r="X38" i="15"/>
  <c r="BJ20" i="12"/>
  <c r="BI17" i="17"/>
  <c r="BU18" i="12"/>
  <c r="BN29" i="12"/>
  <c r="BQ14" i="16"/>
  <c r="BR14" i="17"/>
  <c r="AU25" i="12"/>
  <c r="AS12" i="16"/>
  <c r="AX23" i="12"/>
  <c r="BX35" i="12"/>
  <c r="BM23" i="12"/>
  <c r="AT20" i="12"/>
  <c r="AM12" i="16"/>
  <c r="BD34" i="12"/>
  <c r="Y13" i="17"/>
  <c r="BO13" i="17"/>
  <c r="X9" i="17"/>
  <c r="Z33" i="15"/>
  <c r="AM36" i="12"/>
  <c r="BE40" i="12"/>
  <c r="BL12" i="17"/>
  <c r="BM38" i="12"/>
  <c r="AX27" i="12"/>
  <c r="AN17" i="16"/>
  <c r="BW20" i="12"/>
  <c r="BJ14" i="17"/>
  <c r="X23" i="15"/>
  <c r="X11" i="17"/>
  <c r="BJ32" i="12"/>
  <c r="BG21" i="12"/>
  <c r="AX41" i="12"/>
  <c r="BV25" i="12"/>
  <c r="BX28" i="12"/>
  <c r="AN12" i="17"/>
  <c r="BU17" i="16"/>
  <c r="BR39" i="12"/>
  <c r="AA16" i="16"/>
  <c r="AU11" i="16"/>
  <c r="X12" i="16"/>
  <c r="AQ13" i="16"/>
  <c r="BN16" i="16"/>
  <c r="AT16" i="16"/>
  <c r="AU12" i="17"/>
  <c r="BP17" i="17"/>
  <c r="AQ11" i="16"/>
  <c r="AO26" i="12"/>
  <c r="AD9" i="17"/>
  <c r="I9" i="17"/>
  <c r="H307" i="21"/>
  <c r="H348" i="21"/>
  <c r="V9" i="17"/>
  <c r="AC9" i="17"/>
  <c r="H9" i="17"/>
  <c r="G307" i="21"/>
  <c r="J8" i="16"/>
  <c r="C268" i="21"/>
  <c r="C307" i="21"/>
  <c r="C263" i="21"/>
  <c r="J13" i="17"/>
  <c r="C232" i="21"/>
  <c r="J23" i="16"/>
  <c r="J28" i="16"/>
  <c r="J44" i="15"/>
  <c r="C283" i="21"/>
  <c r="C287" i="21"/>
  <c r="J18" i="15"/>
  <c r="C284" i="21"/>
  <c r="J12" i="16"/>
  <c r="C290" i="21"/>
  <c r="C266" i="21"/>
  <c r="C242" i="21"/>
  <c r="J10" i="17"/>
  <c r="C245" i="21"/>
  <c r="J25" i="15"/>
  <c r="J20" i="15"/>
  <c r="C309" i="21"/>
  <c r="C297" i="21"/>
  <c r="C306" i="21"/>
  <c r="J37" i="15"/>
  <c r="C227" i="21"/>
  <c r="J48" i="15"/>
  <c r="J36" i="16"/>
  <c r="C240" i="21"/>
  <c r="J27" i="16"/>
  <c r="C294" i="21"/>
  <c r="C265" i="21"/>
  <c r="J34" i="16"/>
  <c r="C231" i="21"/>
  <c r="C244" i="21"/>
  <c r="C276" i="21"/>
  <c r="J32" i="15"/>
  <c r="C239" i="21"/>
  <c r="J9" i="16"/>
  <c r="J22" i="15"/>
  <c r="J33" i="15"/>
  <c r="C225" i="21"/>
  <c r="J28" i="15"/>
  <c r="J29" i="16"/>
  <c r="J23" i="15"/>
  <c r="C298" i="21"/>
  <c r="C261" i="21"/>
  <c r="C251" i="21"/>
  <c r="J45" i="16"/>
  <c r="C238" i="21"/>
  <c r="J38" i="15"/>
  <c r="J49" i="15"/>
  <c r="C226" i="21"/>
  <c r="C277" i="21"/>
  <c r="C260" i="21"/>
  <c r="J27" i="15"/>
  <c r="J35" i="15"/>
  <c r="C236" i="21"/>
  <c r="C219" i="21"/>
  <c r="C273" i="21"/>
  <c r="J20" i="16"/>
  <c r="J35" i="16"/>
  <c r="J47" i="16"/>
  <c r="J13" i="16"/>
  <c r="J19" i="16"/>
  <c r="J42" i="16"/>
  <c r="C285" i="21"/>
  <c r="J17" i="16"/>
  <c r="J46" i="15"/>
  <c r="C296" i="21"/>
  <c r="J32" i="16"/>
  <c r="C262" i="21"/>
  <c r="C269" i="21"/>
  <c r="J47" i="15"/>
  <c r="J8" i="17"/>
  <c r="J46" i="16"/>
  <c r="J9" i="17"/>
  <c r="J41" i="16"/>
  <c r="J19" i="15"/>
  <c r="J21" i="15"/>
  <c r="J36" i="15"/>
  <c r="J39" i="15"/>
  <c r="J16" i="15"/>
  <c r="C267" i="21"/>
  <c r="J10" i="16"/>
  <c r="C233" i="21"/>
  <c r="J31" i="15"/>
  <c r="C237" i="21"/>
  <c r="J34" i="15"/>
  <c r="J42" i="15"/>
  <c r="C230" i="21"/>
  <c r="C289" i="21"/>
  <c r="J40" i="16"/>
  <c r="J44" i="16"/>
  <c r="C308" i="21"/>
  <c r="J30" i="16"/>
  <c r="C291" i="21"/>
  <c r="C222" i="21"/>
  <c r="C311" i="21"/>
  <c r="C299" i="21"/>
  <c r="J48" i="16"/>
  <c r="J37" i="16"/>
  <c r="J17" i="15"/>
  <c r="C220" i="21"/>
  <c r="C293" i="21"/>
  <c r="J11" i="16"/>
  <c r="C248" i="21"/>
  <c r="J14" i="15"/>
  <c r="J12" i="17"/>
  <c r="J26" i="15"/>
  <c r="J40" i="15"/>
  <c r="C279" i="21"/>
  <c r="C223" i="21"/>
  <c r="C280" i="21"/>
  <c r="J15" i="15"/>
  <c r="J26" i="16"/>
  <c r="J15" i="16"/>
  <c r="C247" i="21"/>
  <c r="J30" i="15"/>
  <c r="C249" i="21"/>
  <c r="J11" i="17"/>
  <c r="J43" i="15"/>
  <c r="J29" i="15"/>
  <c r="J22" i="16"/>
  <c r="C274" i="21"/>
  <c r="C229" i="21"/>
  <c r="C281" i="21"/>
  <c r="C278" i="21"/>
  <c r="C250" i="21"/>
  <c r="C295" i="21"/>
  <c r="J18" i="16"/>
  <c r="C300" i="21"/>
  <c r="J21" i="16"/>
  <c r="C286" i="21"/>
  <c r="J33" i="16"/>
  <c r="C241" i="21"/>
  <c r="J45" i="15"/>
  <c r="C218" i="21"/>
  <c r="C270" i="21"/>
  <c r="C221" i="21"/>
  <c r="C272" i="21"/>
  <c r="C259" i="21"/>
  <c r="C253" i="21"/>
  <c r="J39" i="16"/>
  <c r="C292" i="21"/>
  <c r="C275" i="21"/>
  <c r="J14" i="16"/>
  <c r="C243" i="21"/>
  <c r="J41" i="15"/>
  <c r="C234" i="21"/>
  <c r="C252" i="21"/>
  <c r="J25" i="16"/>
  <c r="C282" i="21"/>
  <c r="C246" i="21"/>
  <c r="C271" i="21"/>
  <c r="J49" i="16"/>
  <c r="C288" i="21"/>
  <c r="J24" i="15"/>
  <c r="J16" i="16"/>
  <c r="C264" i="21"/>
  <c r="C228" i="21"/>
  <c r="C224" i="21"/>
  <c r="J31" i="16"/>
  <c r="J43" i="16"/>
  <c r="J24" i="16"/>
  <c r="C310" i="21"/>
  <c r="J38" i="16"/>
  <c r="C235" i="21"/>
  <c r="G274" i="21"/>
  <c r="G301" i="21"/>
  <c r="K20" i="16"/>
  <c r="H51" i="16"/>
  <c r="H274" i="21"/>
  <c r="H301" i="21"/>
  <c r="I51" i="16"/>
  <c r="M32" i="17"/>
  <c r="I51" i="17"/>
  <c r="I53" i="17"/>
  <c r="I4" i="17"/>
  <c r="O8" i="16"/>
  <c r="N8" i="16"/>
  <c r="O11" i="16"/>
  <c r="K26" i="12"/>
  <c r="U11" i="12"/>
  <c r="K14" i="13"/>
  <c r="U9" i="13"/>
  <c r="K32" i="13"/>
  <c r="U12" i="13"/>
  <c r="U14" i="14"/>
  <c r="U9" i="12"/>
  <c r="N26" i="14"/>
  <c r="O29" i="14"/>
  <c r="O26" i="14"/>
  <c r="U11" i="14"/>
  <c r="M26" i="14"/>
  <c r="H53" i="16"/>
  <c r="H4" i="16"/>
  <c r="H2" i="16"/>
  <c r="U10" i="16"/>
  <c r="I53" i="16"/>
  <c r="I4" i="16"/>
  <c r="I2" i="16"/>
  <c r="O32" i="17"/>
  <c r="N32" i="17"/>
  <c r="O35" i="17"/>
  <c r="N44" i="17"/>
  <c r="O47" i="17"/>
  <c r="M14" i="17"/>
  <c r="H51" i="17"/>
  <c r="H53" i="17"/>
  <c r="H4" i="17"/>
  <c r="G306" i="21"/>
  <c r="G348" i="21"/>
  <c r="M8" i="17"/>
  <c r="N8" i="17"/>
  <c r="O11" i="17"/>
  <c r="I2" i="17"/>
  <c r="M44" i="15"/>
  <c r="M26" i="15"/>
  <c r="M20" i="16"/>
  <c r="H30" i="21"/>
  <c r="I78" i="20"/>
  <c r="H26" i="21"/>
  <c r="G34" i="21"/>
  <c r="I74" i="20"/>
  <c r="H82" i="20"/>
  <c r="O14" i="17"/>
  <c r="N14" i="17"/>
  <c r="O17" i="17"/>
  <c r="H2" i="17"/>
  <c r="I73" i="20"/>
  <c r="H81" i="20"/>
  <c r="O8" i="17"/>
  <c r="H29" i="21"/>
  <c r="I77" i="20"/>
  <c r="M26" i="12"/>
  <c r="M14" i="12"/>
  <c r="M14" i="13"/>
  <c r="M32" i="13"/>
  <c r="N26" i="15"/>
  <c r="O29" i="15"/>
  <c r="O26" i="15"/>
  <c r="O44" i="15"/>
  <c r="N44" i="15"/>
  <c r="O47" i="15"/>
  <c r="M44" i="14"/>
  <c r="O20" i="16"/>
  <c r="N20" i="16"/>
  <c r="O23" i="16"/>
  <c r="H25" i="21"/>
  <c r="G33" i="21"/>
  <c r="O14" i="13"/>
  <c r="N14" i="13"/>
  <c r="O17" i="13"/>
  <c r="O14" i="12"/>
  <c r="N14" i="12"/>
  <c r="O17" i="12"/>
  <c r="N44" i="14"/>
  <c r="O47" i="14"/>
  <c r="O44" i="14"/>
  <c r="N26" i="12"/>
  <c r="O29" i="12"/>
  <c r="O26" i="12"/>
  <c r="N32" i="13"/>
  <c r="O35" i="13"/>
  <c r="O32" i="13"/>
  <c r="AC8" i="15"/>
  <c r="H8" i="15"/>
  <c r="AC10" i="15"/>
  <c r="H10" i="15"/>
  <c r="H51" i="15"/>
  <c r="H2" i="15"/>
  <c r="F25" i="21"/>
  <c r="E33" i="21"/>
  <c r="G214" i="21"/>
  <c r="AD10" i="15"/>
  <c r="I10" i="15"/>
  <c r="H214" i="21"/>
  <c r="V10" i="15"/>
  <c r="V8" i="14"/>
  <c r="AC8" i="14"/>
  <c r="H8" i="14"/>
  <c r="AD8" i="13"/>
  <c r="I8" i="13"/>
  <c r="AC8" i="13"/>
  <c r="H8" i="13"/>
  <c r="AD8" i="15"/>
  <c r="I8" i="15"/>
  <c r="V8" i="12"/>
  <c r="AD8" i="14"/>
  <c r="I8" i="14"/>
  <c r="AC8" i="12"/>
  <c r="H8" i="12"/>
  <c r="V8" i="15"/>
  <c r="AD8" i="12"/>
  <c r="I8" i="12"/>
  <c r="V8" i="13"/>
  <c r="AD21" i="12"/>
  <c r="I21" i="12"/>
  <c r="H84" i="21"/>
  <c r="V21" i="12"/>
  <c r="AC21" i="12"/>
  <c r="H21" i="12"/>
  <c r="AC10" i="13"/>
  <c r="H10" i="13"/>
  <c r="G120" i="21"/>
  <c r="AD10" i="13"/>
  <c r="I10" i="13"/>
  <c r="H120" i="21"/>
  <c r="V10" i="13"/>
  <c r="AD21" i="13"/>
  <c r="I21" i="13"/>
  <c r="H131" i="21"/>
  <c r="AC21" i="13"/>
  <c r="H21" i="13"/>
  <c r="V21" i="13"/>
  <c r="AC12" i="14"/>
  <c r="H12" i="14"/>
  <c r="G169" i="21"/>
  <c r="AD12" i="14"/>
  <c r="I12" i="14"/>
  <c r="H169" i="21"/>
  <c r="V12" i="14"/>
  <c r="AD21" i="14"/>
  <c r="I21" i="14"/>
  <c r="H178" i="21"/>
  <c r="AC21" i="14"/>
  <c r="H21" i="14"/>
  <c r="V21" i="14"/>
  <c r="H71" i="21"/>
  <c r="H51" i="13"/>
  <c r="G118" i="21"/>
  <c r="K8" i="13"/>
  <c r="H51" i="14"/>
  <c r="K8" i="14"/>
  <c r="G165" i="21"/>
  <c r="G212" i="21"/>
  <c r="G254" i="21"/>
  <c r="K8" i="15"/>
  <c r="I51" i="15"/>
  <c r="H212" i="21"/>
  <c r="H254" i="21"/>
  <c r="H118" i="21"/>
  <c r="G71" i="21"/>
  <c r="H165" i="21"/>
  <c r="H207" i="21"/>
  <c r="I51" i="14"/>
  <c r="AO17" i="12"/>
  <c r="AP17" i="12"/>
  <c r="W9" i="14"/>
  <c r="BU15" i="14"/>
  <c r="Y36" i="14"/>
  <c r="AA46" i="13"/>
  <c r="AA20" i="12"/>
  <c r="BG16" i="14"/>
  <c r="Z16" i="13"/>
  <c r="AR12" i="12"/>
  <c r="AP16" i="15"/>
  <c r="BI12" i="12"/>
  <c r="BJ11" i="15"/>
  <c r="AU13" i="15"/>
  <c r="X22" i="12"/>
  <c r="BN17" i="15"/>
  <c r="AK17" i="15"/>
  <c r="X22" i="13"/>
  <c r="X26" i="12"/>
  <c r="AK11" i="14"/>
  <c r="Y29" i="12"/>
  <c r="BA13" i="13"/>
  <c r="AO14" i="14"/>
  <c r="AU15" i="14"/>
  <c r="AB17" i="13"/>
  <c r="Y32" i="12"/>
  <c r="AQ11" i="12"/>
  <c r="BX17" i="13"/>
  <c r="BG12" i="13"/>
  <c r="BT15" i="13"/>
  <c r="Y21" i="12"/>
  <c r="BS11" i="14"/>
  <c r="AA37" i="12"/>
  <c r="AY12" i="12"/>
  <c r="BD12" i="12"/>
  <c r="W22" i="13"/>
  <c r="AB28" i="13"/>
  <c r="AY16" i="15"/>
  <c r="X33" i="14"/>
  <c r="AS12" i="13"/>
  <c r="BI15" i="14"/>
  <c r="BJ14" i="12"/>
  <c r="AA26" i="13"/>
  <c r="BW11" i="13"/>
  <c r="X10" i="14"/>
  <c r="AU12" i="15"/>
  <c r="Y43" i="13"/>
  <c r="X21" i="12"/>
  <c r="AZ16" i="13"/>
  <c r="Z14" i="14"/>
  <c r="BA17" i="15"/>
  <c r="AW12" i="12"/>
  <c r="BT17" i="12"/>
  <c r="AB49" i="13"/>
  <c r="BY15" i="15"/>
  <c r="BI16" i="15"/>
  <c r="BQ16" i="14"/>
  <c r="W18" i="13"/>
  <c r="BG13" i="15"/>
  <c r="BV12" i="14"/>
  <c r="AW14" i="13"/>
  <c r="W45" i="14"/>
  <c r="W21" i="13"/>
  <c r="AS11" i="14"/>
  <c r="BS14" i="15"/>
  <c r="BD12" i="13"/>
  <c r="AJ14" i="15"/>
  <c r="X13" i="15"/>
  <c r="BD14" i="13"/>
  <c r="AR14" i="15"/>
  <c r="AB17" i="12"/>
  <c r="BX11" i="12"/>
  <c r="X30" i="14"/>
  <c r="Y25" i="12"/>
  <c r="AJ16" i="13"/>
  <c r="Y22" i="13"/>
  <c r="Y17" i="12"/>
  <c r="AB49" i="12"/>
  <c r="Y26" i="13"/>
  <c r="BJ13" i="15"/>
  <c r="AB34" i="14"/>
  <c r="AB46" i="12"/>
  <c r="X26" i="14"/>
  <c r="Y27" i="14"/>
  <c r="Z13" i="14"/>
  <c r="AN13" i="13"/>
  <c r="AW11" i="13"/>
  <c r="Z16" i="12"/>
  <c r="BJ15" i="15"/>
  <c r="BR17" i="13"/>
  <c r="AV14" i="15"/>
  <c r="AZ12" i="13"/>
  <c r="BK13" i="13"/>
  <c r="AS12" i="14"/>
  <c r="Y12" i="15"/>
  <c r="AR16" i="14"/>
  <c r="BO17" i="15"/>
  <c r="AK17" i="13"/>
  <c r="AK13" i="13"/>
  <c r="AA39" i="12"/>
  <c r="W19" i="12"/>
  <c r="BX16" i="13"/>
  <c r="AN13" i="14"/>
  <c r="BM12" i="12"/>
  <c r="W46" i="13"/>
  <c r="Z16" i="14"/>
  <c r="AB22" i="14"/>
  <c r="AP17" i="15"/>
  <c r="BY11" i="12"/>
  <c r="BW12" i="14"/>
  <c r="X41" i="13"/>
  <c r="AY17" i="14"/>
  <c r="AS14" i="13"/>
  <c r="AB18" i="13"/>
  <c r="AX15" i="15"/>
  <c r="AA10" i="13"/>
  <c r="BS16" i="13"/>
  <c r="AP11" i="12"/>
  <c r="AN14" i="15"/>
  <c r="AN15" i="15"/>
  <c r="AX13" i="13"/>
  <c r="AV15" i="15"/>
  <c r="BP11" i="15"/>
  <c r="AP11" i="14"/>
  <c r="AN17" i="12"/>
  <c r="AK14" i="13"/>
  <c r="BS14" i="13"/>
  <c r="X30" i="12"/>
  <c r="BD16" i="14"/>
  <c r="BV12" i="13"/>
  <c r="AL11" i="12"/>
  <c r="X31" i="13"/>
  <c r="AB43" i="13"/>
  <c r="Y16" i="13"/>
  <c r="AT16" i="12"/>
  <c r="BR15" i="13"/>
  <c r="AP16" i="14"/>
  <c r="AL12" i="14"/>
  <c r="BH11" i="13"/>
  <c r="BY17" i="15"/>
  <c r="BI14" i="15"/>
  <c r="BA11" i="15"/>
  <c r="AA40" i="13"/>
  <c r="AY12" i="14"/>
  <c r="BB12" i="12"/>
  <c r="AT12" i="15"/>
  <c r="AL13" i="15"/>
  <c r="AB15" i="13"/>
  <c r="AO14" i="12"/>
  <c r="BE14" i="15"/>
  <c r="BA14" i="14"/>
  <c r="AO12" i="15"/>
  <c r="X42" i="14"/>
  <c r="AN16" i="15"/>
  <c r="BV16" i="13"/>
  <c r="AX16" i="14"/>
  <c r="Y31" i="14"/>
  <c r="Z42" i="13"/>
  <c r="AA43" i="14"/>
  <c r="AN11" i="12"/>
  <c r="BL17" i="12"/>
  <c r="W48" i="14"/>
  <c r="AQ17" i="15"/>
  <c r="Y37" i="13"/>
  <c r="AA33" i="12"/>
  <c r="BJ16" i="14"/>
  <c r="X34" i="13"/>
  <c r="AN12" i="15"/>
  <c r="W34" i="13"/>
  <c r="BI11" i="13"/>
  <c r="BO11" i="12"/>
  <c r="AV16" i="14"/>
  <c r="AB39" i="12"/>
  <c r="X12" i="13"/>
  <c r="Y13" i="13"/>
  <c r="AA43" i="13"/>
  <c r="AA45" i="12"/>
  <c r="AR11" i="12"/>
  <c r="BQ14" i="12"/>
  <c r="X14" i="13"/>
  <c r="BB17" i="15"/>
  <c r="AB12" i="15"/>
  <c r="AT14" i="12"/>
  <c r="W38" i="13"/>
  <c r="BP16" i="15"/>
  <c r="Y12" i="13"/>
  <c r="AJ17" i="12"/>
  <c r="BK14" i="13"/>
  <c r="BG15" i="15"/>
  <c r="BP13" i="13"/>
  <c r="BE12" i="15"/>
  <c r="BE14" i="13"/>
  <c r="AA45" i="13"/>
  <c r="AT15" i="12"/>
  <c r="AA48" i="13"/>
  <c r="BU16" i="13"/>
  <c r="W36" i="12"/>
  <c r="BC12" i="13"/>
  <c r="X47" i="14"/>
  <c r="X24" i="13"/>
  <c r="BH17" i="12"/>
  <c r="Z9" i="14"/>
  <c r="AV15" i="12"/>
  <c r="Z46" i="13"/>
  <c r="W24" i="12"/>
  <c r="BX12" i="14"/>
  <c r="BQ11" i="13"/>
  <c r="BM15" i="13"/>
  <c r="AB47" i="13"/>
  <c r="AO13" i="12"/>
  <c r="BC14" i="15"/>
  <c r="AN17" i="14"/>
  <c r="BP14" i="14"/>
  <c r="AB26" i="13"/>
  <c r="BT17" i="13"/>
  <c r="W48" i="12"/>
  <c r="Z24" i="14"/>
  <c r="AT11" i="15"/>
  <c r="AL14" i="15"/>
  <c r="AB28" i="14"/>
  <c r="Z18" i="13"/>
  <c r="Y37" i="12"/>
  <c r="AB33" i="14"/>
  <c r="BH16" i="14"/>
  <c r="W41" i="13"/>
  <c r="X27" i="13"/>
  <c r="BM15" i="14"/>
  <c r="BF16" i="13"/>
  <c r="BG16" i="15"/>
  <c r="AU14" i="13"/>
  <c r="X20" i="12"/>
  <c r="BL13" i="14"/>
  <c r="Y9" i="12"/>
  <c r="AM13" i="14"/>
  <c r="Y11" i="12"/>
  <c r="AT17" i="13"/>
  <c r="AA16" i="14"/>
  <c r="BC17" i="12"/>
  <c r="BD11" i="14"/>
  <c r="AB36" i="12"/>
  <c r="BC12" i="15"/>
  <c r="BA13" i="14"/>
  <c r="Z37" i="12"/>
  <c r="BQ13" i="12"/>
  <c r="AT12" i="12"/>
  <c r="X18" i="12"/>
  <c r="AL16" i="13"/>
  <c r="BB15" i="14"/>
  <c r="AQ15" i="12"/>
  <c r="AV12" i="12"/>
  <c r="Z19" i="14"/>
  <c r="AP13" i="14"/>
  <c r="BT14" i="12"/>
  <c r="AN17" i="13"/>
  <c r="W17" i="12"/>
  <c r="BW15" i="12"/>
  <c r="AB8" i="14"/>
  <c r="AV14" i="13"/>
  <c r="BL13" i="15"/>
  <c r="BD13" i="13"/>
  <c r="AA8" i="15"/>
  <c r="AB39" i="14"/>
  <c r="BO15" i="12"/>
  <c r="AB36" i="13"/>
  <c r="AX14" i="14"/>
  <c r="BE12" i="13"/>
  <c r="W40" i="12"/>
  <c r="AX11" i="12"/>
  <c r="AY17" i="15"/>
  <c r="BK11" i="13"/>
  <c r="AY11" i="12"/>
  <c r="BV13" i="12"/>
  <c r="AS15" i="13"/>
  <c r="BC11" i="15"/>
  <c r="AM17" i="14"/>
  <c r="BS15" i="15"/>
  <c r="BE17" i="12"/>
  <c r="BV11" i="15"/>
  <c r="Y28" i="12"/>
  <c r="Y8" i="12"/>
  <c r="AA39" i="13"/>
  <c r="Z15" i="13"/>
  <c r="BN13" i="15"/>
  <c r="BO14" i="13"/>
  <c r="W9" i="12"/>
  <c r="AT15" i="13"/>
  <c r="BJ11" i="12"/>
  <c r="X39" i="14"/>
  <c r="W36" i="13"/>
  <c r="AJ12" i="14"/>
  <c r="AK16" i="15"/>
  <c r="BA15" i="13"/>
  <c r="AN16" i="13"/>
  <c r="AM16" i="14"/>
  <c r="BH13" i="13"/>
  <c r="AN12" i="14"/>
  <c r="BU13" i="12"/>
  <c r="AL17" i="12"/>
  <c r="BR11" i="13"/>
  <c r="AB11" i="13"/>
  <c r="Y19" i="12"/>
  <c r="AJ12" i="13"/>
  <c r="Y10" i="14"/>
  <c r="AB23" i="14"/>
  <c r="AK12" i="15"/>
  <c r="BW15" i="15"/>
  <c r="BL16" i="14"/>
  <c r="W25" i="13"/>
  <c r="AL17" i="14"/>
  <c r="X23" i="12"/>
  <c r="X40" i="13"/>
  <c r="AM11" i="15"/>
  <c r="BJ12" i="15"/>
  <c r="X27" i="12"/>
  <c r="AP11" i="13"/>
  <c r="AY11" i="14"/>
  <c r="AT17" i="12"/>
  <c r="AN12" i="13"/>
  <c r="BK14" i="15"/>
  <c r="BH13" i="14"/>
  <c r="AV14" i="12"/>
  <c r="Y23" i="14"/>
  <c r="BX15" i="12"/>
  <c r="AS16" i="15"/>
  <c r="AX17" i="15"/>
  <c r="Y29" i="14"/>
  <c r="AM16" i="15"/>
  <c r="Y42" i="14"/>
  <c r="BY13" i="12"/>
  <c r="BE17" i="14"/>
  <c r="BH17" i="15"/>
  <c r="AB48" i="14"/>
  <c r="BU13" i="13"/>
  <c r="W26" i="13"/>
  <c r="Z32" i="13"/>
  <c r="AR14" i="13"/>
  <c r="BJ17" i="12"/>
  <c r="BT17" i="14"/>
  <c r="AZ16" i="12"/>
  <c r="Y33" i="13"/>
  <c r="AR13" i="12"/>
  <c r="Y22" i="12"/>
  <c r="X25" i="13"/>
  <c r="AY13" i="14"/>
  <c r="W16" i="13"/>
  <c r="BP13" i="15"/>
  <c r="AX13" i="12"/>
  <c r="W47" i="14"/>
  <c r="AR15" i="12"/>
  <c r="X47" i="12"/>
  <c r="AV12" i="14"/>
  <c r="BI12" i="13"/>
  <c r="AO13" i="14"/>
  <c r="Z32" i="14"/>
  <c r="BQ11" i="15"/>
  <c r="AA10" i="15"/>
  <c r="X15" i="13"/>
  <c r="AB19" i="13"/>
  <c r="AB23" i="12"/>
  <c r="Z8" i="14"/>
  <c r="BY13" i="14"/>
  <c r="BI14" i="12"/>
  <c r="AQ13" i="15"/>
  <c r="AB34" i="12"/>
  <c r="AX12" i="13"/>
  <c r="AA27" i="13"/>
  <c r="BV11" i="12"/>
  <c r="BN13" i="14"/>
  <c r="Z22" i="13"/>
  <c r="Z10" i="12"/>
  <c r="BU11" i="12"/>
  <c r="AA18" i="14"/>
  <c r="AU16" i="12"/>
  <c r="BR16" i="14"/>
  <c r="X20" i="14"/>
  <c r="X16" i="14"/>
  <c r="BD15" i="12"/>
  <c r="W11" i="12"/>
  <c r="BV13" i="15"/>
  <c r="AZ11" i="12"/>
  <c r="BS12" i="15"/>
  <c r="BX17" i="14"/>
  <c r="BX17" i="12"/>
  <c r="AL14" i="12"/>
  <c r="BY12" i="14"/>
  <c r="AO15" i="14"/>
  <c r="W13" i="15"/>
  <c r="X32" i="13"/>
  <c r="AP11" i="15"/>
  <c r="BQ15" i="15"/>
  <c r="BC11" i="12"/>
  <c r="Y27" i="12"/>
  <c r="W47" i="12"/>
  <c r="AZ15" i="12"/>
  <c r="AX16" i="12"/>
  <c r="Z37" i="13"/>
  <c r="AB40" i="12"/>
  <c r="AQ12" i="12"/>
  <c r="AB30" i="14"/>
  <c r="AA32" i="14"/>
  <c r="AU11" i="12"/>
  <c r="W40" i="13"/>
  <c r="W30" i="13"/>
  <c r="AQ16" i="14"/>
  <c r="AX17" i="12"/>
  <c r="Z25" i="13"/>
  <c r="AW15" i="13"/>
  <c r="W49" i="13"/>
  <c r="BS11" i="15"/>
  <c r="BF14" i="12"/>
  <c r="AL12" i="15"/>
  <c r="AW13" i="15"/>
  <c r="W49" i="14"/>
  <c r="AB25" i="12"/>
  <c r="AO13" i="15"/>
  <c r="AV13" i="13"/>
  <c r="AO12" i="14"/>
  <c r="AA29" i="13"/>
  <c r="BT13" i="14"/>
  <c r="AA9" i="14"/>
  <c r="AQ14" i="12"/>
  <c r="AL11" i="13"/>
  <c r="Z31" i="14"/>
  <c r="AB13" i="12"/>
  <c r="AT14" i="14"/>
  <c r="Z36" i="13"/>
  <c r="AT13" i="12"/>
  <c r="AK15" i="13"/>
  <c r="BL12" i="15"/>
  <c r="AB26" i="12"/>
  <c r="BI11" i="14"/>
  <c r="Y18" i="13"/>
  <c r="AR17" i="15"/>
  <c r="BT15" i="12"/>
  <c r="BV15" i="14"/>
  <c r="Z23" i="12"/>
  <c r="X46" i="13"/>
  <c r="BL17" i="13"/>
  <c r="BT14" i="14"/>
  <c r="Z17" i="13"/>
  <c r="AM11" i="14"/>
  <c r="BJ16" i="15"/>
  <c r="X13" i="14"/>
  <c r="BN17" i="13"/>
  <c r="X49" i="13"/>
  <c r="AZ12" i="15"/>
  <c r="BT13" i="13"/>
  <c r="BF15" i="12"/>
  <c r="AA19" i="13"/>
  <c r="AA30" i="12"/>
  <c r="AM15" i="12"/>
  <c r="BM16" i="15"/>
  <c r="BB12" i="15"/>
  <c r="Z43" i="12"/>
  <c r="AB37" i="13"/>
  <c r="BP14" i="12"/>
  <c r="AA9" i="13"/>
  <c r="Z33" i="14"/>
  <c r="AB15" i="12"/>
  <c r="AP15" i="14"/>
  <c r="AL17" i="13"/>
  <c r="W24" i="13"/>
  <c r="BX14" i="12"/>
  <c r="BM11" i="14"/>
  <c r="BE12" i="14"/>
  <c r="BP15" i="15"/>
  <c r="BV17" i="15"/>
  <c r="AB38" i="13"/>
  <c r="AA34" i="14"/>
  <c r="BC11" i="14"/>
  <c r="BT15" i="15"/>
  <c r="AA20" i="13"/>
  <c r="AB31" i="12"/>
  <c r="AV12" i="13"/>
  <c r="AU11" i="13"/>
  <c r="BT13" i="15"/>
  <c r="BJ12" i="14"/>
  <c r="AV15" i="14"/>
  <c r="AB15" i="14"/>
  <c r="Y24" i="13"/>
  <c r="AY17" i="13"/>
  <c r="W30" i="12"/>
  <c r="Y39" i="14"/>
  <c r="BU14" i="15"/>
  <c r="AU11" i="14"/>
  <c r="BC12" i="12"/>
  <c r="BE13" i="14"/>
  <c r="AV11" i="13"/>
  <c r="W10" i="15"/>
  <c r="AW16" i="12"/>
  <c r="BB11" i="14"/>
  <c r="BD12" i="14"/>
  <c r="AB27" i="14"/>
  <c r="AB38" i="12"/>
  <c r="BN11" i="13"/>
  <c r="AY12" i="13"/>
  <c r="BT11" i="12"/>
  <c r="AB25" i="13"/>
  <c r="BF17" i="13"/>
  <c r="X37" i="14"/>
  <c r="BB14" i="12"/>
  <c r="Z30" i="13"/>
  <c r="Y35" i="14"/>
  <c r="BW14" i="15"/>
  <c r="W19" i="14"/>
  <c r="AQ17" i="13"/>
  <c r="AB9" i="15"/>
  <c r="X30" i="13"/>
  <c r="AB10" i="12"/>
  <c r="X16" i="12"/>
  <c r="BK15" i="12"/>
  <c r="BD13" i="12"/>
  <c r="AA37" i="13"/>
  <c r="AX17" i="13"/>
  <c r="X23" i="13"/>
  <c r="W12" i="13"/>
  <c r="AM12" i="14"/>
  <c r="BH12" i="13"/>
  <c r="BS13" i="14"/>
  <c r="BD15" i="14"/>
  <c r="AP17" i="14"/>
  <c r="W18" i="14"/>
  <c r="Z17" i="12"/>
  <c r="BE16" i="13"/>
  <c r="BU12" i="15"/>
  <c r="Y32" i="13"/>
  <c r="AB31" i="14"/>
  <c r="BW16" i="13"/>
  <c r="X41" i="14"/>
  <c r="BB17" i="12"/>
  <c r="Y10" i="13"/>
  <c r="X44" i="14"/>
  <c r="BU16" i="14"/>
  <c r="BQ13" i="13"/>
  <c r="BC13" i="12"/>
  <c r="BA14" i="13"/>
  <c r="AT14" i="15"/>
  <c r="Z31" i="13"/>
  <c r="Z12" i="15"/>
  <c r="BS14" i="14"/>
  <c r="BK11" i="12"/>
  <c r="W32" i="14"/>
  <c r="AA40" i="14"/>
  <c r="BE13" i="15"/>
  <c r="Y11" i="14"/>
  <c r="BA15" i="14"/>
  <c r="W44" i="12"/>
  <c r="Z20" i="14"/>
  <c r="AU12" i="13"/>
  <c r="BU17" i="13"/>
  <c r="W49" i="12"/>
  <c r="BR17" i="15"/>
  <c r="Y38" i="13"/>
  <c r="W37" i="12"/>
  <c r="AA23" i="14"/>
  <c r="BD14" i="14"/>
  <c r="AV17" i="14"/>
  <c r="AA16" i="13"/>
  <c r="W10" i="14"/>
  <c r="BR17" i="12"/>
  <c r="BX13" i="13"/>
  <c r="BW11" i="14"/>
  <c r="Y39" i="13"/>
  <c r="W39" i="13"/>
  <c r="AU11" i="15"/>
  <c r="BP15" i="13"/>
  <c r="BS15" i="12"/>
  <c r="AA34" i="12"/>
  <c r="BV15" i="12"/>
  <c r="AT11" i="12"/>
  <c r="X27" i="14"/>
  <c r="Y42" i="13"/>
  <c r="BY14" i="14"/>
  <c r="AS15" i="15"/>
  <c r="BL11" i="15"/>
  <c r="BK14" i="12"/>
  <c r="BM15" i="12"/>
  <c r="Z10" i="14"/>
  <c r="W34" i="14"/>
  <c r="X13" i="13"/>
  <c r="BG15" i="13"/>
  <c r="BB17" i="13"/>
  <c r="W27" i="13"/>
  <c r="AU15" i="13"/>
  <c r="BF12" i="13"/>
  <c r="AA23" i="12"/>
  <c r="AA47" i="12"/>
  <c r="BF11" i="13"/>
  <c r="BU13" i="14"/>
  <c r="AB18" i="12"/>
  <c r="BH11" i="15"/>
  <c r="X40" i="14"/>
  <c r="AB33" i="13"/>
  <c r="BM14" i="14"/>
  <c r="BH15" i="14"/>
  <c r="AV16" i="15"/>
  <c r="BL15" i="12"/>
  <c r="BX14" i="13"/>
  <c r="BT12" i="14"/>
  <c r="AK13" i="15"/>
  <c r="AT13" i="14"/>
  <c r="BM13" i="14"/>
  <c r="BN11" i="15"/>
  <c r="AS14" i="14"/>
  <c r="AZ15" i="14"/>
  <c r="X46" i="14"/>
  <c r="BG16" i="12"/>
  <c r="BS17" i="13"/>
  <c r="AJ13" i="12"/>
  <c r="AN11" i="13"/>
  <c r="BN14" i="13"/>
  <c r="X11" i="14"/>
  <c r="BQ12" i="13"/>
  <c r="Y26" i="14"/>
  <c r="BT13" i="12"/>
  <c r="AQ16" i="15"/>
  <c r="BG11" i="15"/>
  <c r="AB27" i="12"/>
  <c r="Y29" i="13"/>
  <c r="BD14" i="12"/>
  <c r="Z34" i="12"/>
  <c r="Z19" i="13"/>
  <c r="BO14" i="12"/>
  <c r="AB22" i="13"/>
  <c r="BI15" i="13"/>
  <c r="BO12" i="14"/>
  <c r="BB13" i="12"/>
  <c r="AA36" i="12"/>
  <c r="BY11" i="13"/>
  <c r="BK17" i="15"/>
  <c r="AA25" i="14"/>
  <c r="BR15" i="14"/>
  <c r="AY17" i="12"/>
  <c r="AY13" i="15"/>
  <c r="BD16" i="15"/>
  <c r="AZ14" i="12"/>
  <c r="AJ12" i="15"/>
  <c r="Z35" i="13"/>
  <c r="BP12" i="13"/>
  <c r="AQ13" i="12"/>
  <c r="AU13" i="12"/>
  <c r="X10" i="13"/>
  <c r="AR14" i="12"/>
  <c r="BT16" i="12"/>
  <c r="AN15" i="14"/>
  <c r="BR14" i="14"/>
  <c r="AB39" i="13"/>
  <c r="BU12" i="14"/>
  <c r="AY14" i="12"/>
  <c r="BQ17" i="15"/>
  <c r="BH14" i="13"/>
  <c r="AT17" i="14"/>
  <c r="Y8" i="13"/>
  <c r="BM12" i="15"/>
  <c r="AB44" i="12"/>
  <c r="BL13" i="12"/>
  <c r="Z48" i="12"/>
  <c r="BW14" i="13"/>
  <c r="Z27" i="12"/>
  <c r="AM14" i="14"/>
  <c r="AW16" i="15"/>
  <c r="BY16" i="12"/>
  <c r="X33" i="13"/>
  <c r="BF17" i="15"/>
  <c r="X29" i="12"/>
  <c r="AV11" i="14"/>
  <c r="BL13" i="13"/>
  <c r="AZ17" i="15"/>
  <c r="AW13" i="14"/>
  <c r="BI13" i="14"/>
  <c r="W40" i="14"/>
  <c r="Z13" i="15"/>
  <c r="Y45" i="13"/>
  <c r="AA12" i="14"/>
  <c r="AB12" i="13"/>
  <c r="BP15" i="14"/>
  <c r="BS11" i="13"/>
  <c r="BO13" i="14"/>
  <c r="BW11" i="12"/>
  <c r="W31" i="12"/>
  <c r="Z40" i="14"/>
  <c r="AS17" i="13"/>
  <c r="BK16" i="12"/>
  <c r="AM12" i="15"/>
  <c r="AL13" i="14"/>
  <c r="BU16" i="15"/>
  <c r="W20" i="14"/>
  <c r="X9" i="14"/>
  <c r="BM15" i="15"/>
  <c r="BV11" i="13"/>
  <c r="AB32" i="13"/>
  <c r="AK14" i="12"/>
  <c r="BN14" i="14"/>
  <c r="X39" i="12"/>
  <c r="AN11" i="14"/>
  <c r="BA17" i="13"/>
  <c r="W25" i="14"/>
  <c r="AB40" i="14"/>
  <c r="X47" i="13"/>
  <c r="BI16" i="12"/>
  <c r="BW17" i="12"/>
  <c r="BA14" i="12"/>
  <c r="BP11" i="12"/>
  <c r="AA29" i="14"/>
  <c r="BG17" i="13"/>
  <c r="BJ12" i="12"/>
  <c r="W31" i="14"/>
  <c r="BP16" i="14"/>
  <c r="X14" i="12"/>
  <c r="Y46" i="13"/>
  <c r="X32" i="12"/>
  <c r="AB48" i="12"/>
  <c r="AL17" i="15"/>
  <c r="AY14" i="15"/>
  <c r="Z8" i="12"/>
  <c r="BF15" i="14"/>
  <c r="Z33" i="13"/>
  <c r="BK12" i="12"/>
  <c r="W41" i="12"/>
  <c r="BU17" i="14"/>
  <c r="AJ17" i="13"/>
  <c r="AB46" i="13"/>
  <c r="AB24" i="12"/>
  <c r="W11" i="13"/>
  <c r="BK13" i="14"/>
  <c r="Y37" i="14"/>
  <c r="Z42" i="14"/>
  <c r="Z41" i="14"/>
  <c r="BI12" i="15"/>
  <c r="AA28" i="14"/>
  <c r="Y8" i="14"/>
  <c r="BH17" i="13"/>
  <c r="AA15" i="13"/>
  <c r="AZ13" i="15"/>
  <c r="AU16" i="14"/>
  <c r="BN14" i="15"/>
  <c r="X43" i="12"/>
  <c r="AM15" i="13"/>
  <c r="BH13" i="12"/>
  <c r="BJ14" i="15"/>
  <c r="AV17" i="12"/>
  <c r="AY14" i="14"/>
  <c r="Z12" i="12"/>
  <c r="AQ15" i="13"/>
  <c r="X40" i="12"/>
  <c r="BQ16" i="12"/>
  <c r="AA13" i="15"/>
  <c r="BL15" i="15"/>
  <c r="BL12" i="12"/>
  <c r="BA11" i="13"/>
  <c r="AX15" i="12"/>
  <c r="W30" i="14"/>
  <c r="BR14" i="13"/>
  <c r="BH14" i="15"/>
  <c r="BY12" i="12"/>
  <c r="AU15" i="15"/>
  <c r="AX16" i="13"/>
  <c r="BD16" i="12"/>
  <c r="AL11" i="15"/>
  <c r="AV12" i="15"/>
  <c r="AA28" i="13"/>
  <c r="Z44" i="14"/>
  <c r="BX13" i="14"/>
  <c r="BA13" i="15"/>
  <c r="AB34" i="13"/>
  <c r="AB29" i="12"/>
  <c r="BF11" i="12"/>
  <c r="AP14" i="14"/>
  <c r="Z23" i="14"/>
  <c r="AM17" i="15"/>
  <c r="BR15" i="15"/>
  <c r="AA27" i="14"/>
  <c r="BG14" i="12"/>
  <c r="BR15" i="12"/>
  <c r="BE11" i="12"/>
  <c r="W27" i="12"/>
  <c r="Y34" i="13"/>
  <c r="BW17" i="14"/>
  <c r="Y8" i="15"/>
  <c r="AA42" i="13"/>
  <c r="AR15" i="15"/>
  <c r="AX15" i="13"/>
  <c r="AB31" i="13"/>
  <c r="AB44" i="13"/>
  <c r="BK12" i="13"/>
  <c r="W23" i="12"/>
  <c r="BY12" i="13"/>
  <c r="AW15" i="14"/>
  <c r="AA35" i="12"/>
  <c r="AT13" i="13"/>
  <c r="AM14" i="13"/>
  <c r="X45" i="13"/>
  <c r="BW12" i="12"/>
  <c r="BT14" i="15"/>
  <c r="X9" i="12"/>
  <c r="X21" i="13"/>
  <c r="AB32" i="14"/>
  <c r="AB13" i="15"/>
  <c r="BP17" i="15"/>
  <c r="W48" i="13"/>
  <c r="AO14" i="13"/>
  <c r="BW15" i="14"/>
  <c r="AO15" i="15"/>
  <c r="BO11" i="13"/>
  <c r="AJ17" i="15"/>
  <c r="AW11" i="14"/>
  <c r="W14" i="13"/>
  <c r="BA12" i="13"/>
  <c r="X43" i="14"/>
  <c r="AB9" i="12"/>
  <c r="W12" i="14"/>
  <c r="Z15" i="14"/>
  <c r="BS17" i="12"/>
  <c r="W37" i="14"/>
  <c r="BS12" i="14"/>
  <c r="AA12" i="12"/>
  <c r="BY13" i="13"/>
  <c r="Z15" i="12"/>
  <c r="BQ15" i="14"/>
  <c r="AJ15" i="14"/>
  <c r="AQ13" i="13"/>
  <c r="BE13" i="13"/>
  <c r="BW15" i="13"/>
  <c r="AB14" i="12"/>
  <c r="BV12" i="12"/>
  <c r="BV15" i="15"/>
  <c r="X24" i="12"/>
  <c r="BL17" i="15"/>
  <c r="AZ17" i="14"/>
  <c r="W33" i="13"/>
  <c r="BD11" i="15"/>
  <c r="AA26" i="12"/>
  <c r="X45" i="14"/>
  <c r="BN17" i="12"/>
  <c r="BC13" i="15"/>
  <c r="AJ14" i="14"/>
  <c r="AA33" i="14"/>
  <c r="BS12" i="12"/>
  <c r="AP12" i="12"/>
  <c r="BA17" i="14"/>
  <c r="AU14" i="15"/>
  <c r="AP13" i="15"/>
  <c r="W28" i="13"/>
  <c r="BI12" i="14"/>
  <c r="BQ14" i="14"/>
  <c r="AB13" i="14"/>
  <c r="BH12" i="15"/>
  <c r="Z11" i="13"/>
  <c r="X39" i="13"/>
  <c r="BB11" i="15"/>
  <c r="AT12" i="14"/>
  <c r="BY11" i="14"/>
  <c r="BX17" i="15"/>
  <c r="W28" i="12"/>
  <c r="W26" i="14"/>
  <c r="AU17" i="13"/>
  <c r="AO12" i="12"/>
  <c r="AS11" i="13"/>
  <c r="AJ16" i="15"/>
  <c r="BQ11" i="12"/>
  <c r="BN16" i="15"/>
  <c r="Z44" i="13"/>
  <c r="AB42" i="14"/>
  <c r="AB47" i="14"/>
  <c r="AA45" i="14"/>
  <c r="AY14" i="13"/>
  <c r="BQ15" i="13"/>
  <c r="BB17" i="14"/>
  <c r="AB19" i="14"/>
  <c r="AA43" i="12"/>
  <c r="BX15" i="13"/>
  <c r="Y13" i="15"/>
  <c r="X12" i="15"/>
  <c r="X31" i="12"/>
  <c r="AN13" i="15"/>
  <c r="W21" i="14"/>
  <c r="AK11" i="15"/>
  <c r="X36" i="13"/>
  <c r="BE14" i="12"/>
  <c r="Y48" i="12"/>
  <c r="Z26" i="14"/>
  <c r="W13" i="13"/>
  <c r="BX11" i="13"/>
  <c r="BM13" i="13"/>
  <c r="AW11" i="15"/>
  <c r="Y25" i="14"/>
  <c r="BO17" i="14"/>
  <c r="BH17" i="14"/>
  <c r="BO15" i="14"/>
  <c r="AQ11" i="13"/>
  <c r="BL16" i="12"/>
  <c r="Y39" i="12"/>
  <c r="BE15" i="13"/>
  <c r="BH15" i="15"/>
  <c r="X17" i="13"/>
  <c r="AL13" i="13"/>
  <c r="X11" i="13"/>
  <c r="AA26" i="14"/>
  <c r="Z43" i="13"/>
  <c r="BB16" i="13"/>
  <c r="BI14" i="14"/>
  <c r="AS16" i="13"/>
  <c r="Z17" i="14"/>
  <c r="AB25" i="14"/>
  <c r="Y48" i="13"/>
  <c r="AQ14" i="14"/>
  <c r="AB18" i="14"/>
  <c r="Z25" i="12"/>
  <c r="BC14" i="12"/>
  <c r="BD11" i="12"/>
  <c r="BN15" i="13"/>
  <c r="Y43" i="14"/>
  <c r="W31" i="13"/>
  <c r="AO17" i="13"/>
  <c r="AK11" i="13"/>
  <c r="X35" i="12"/>
  <c r="AB35" i="14"/>
  <c r="BI16" i="13"/>
  <c r="BU15" i="15"/>
  <c r="X42" i="12"/>
  <c r="BH12" i="14"/>
  <c r="BX13" i="15"/>
  <c r="AN11" i="15"/>
  <c r="BL12" i="14"/>
  <c r="Y23" i="12"/>
  <c r="AK15" i="14"/>
  <c r="AX12" i="15"/>
  <c r="BM16" i="12"/>
  <c r="BL16" i="13"/>
  <c r="AA10" i="14"/>
  <c r="W23" i="13"/>
  <c r="X36" i="14"/>
  <c r="W16" i="14"/>
  <c r="AL16" i="12"/>
  <c r="BJ15" i="14"/>
  <c r="BA11" i="12"/>
  <c r="AA36" i="14"/>
  <c r="BY14" i="12"/>
  <c r="BK15" i="15"/>
  <c r="BX16" i="15"/>
  <c r="AA24" i="14"/>
  <c r="AY13" i="12"/>
  <c r="AS13" i="13"/>
  <c r="BO12" i="12"/>
  <c r="BO16" i="15"/>
  <c r="AX12" i="12"/>
  <c r="BF12" i="15"/>
  <c r="Z38" i="12"/>
  <c r="AR16" i="12"/>
  <c r="BG14" i="14"/>
  <c r="AB21" i="14"/>
  <c r="Y30" i="12"/>
  <c r="X35" i="13"/>
  <c r="AQ12" i="14"/>
  <c r="BG11" i="12"/>
  <c r="W9" i="15"/>
  <c r="AZ15" i="13"/>
  <c r="AA10" i="12"/>
  <c r="AR12" i="13"/>
  <c r="BL11" i="12"/>
  <c r="X25" i="12"/>
  <c r="BB14" i="13"/>
  <c r="BC15" i="13"/>
  <c r="W41" i="14"/>
  <c r="AQ16" i="12"/>
  <c r="AT16" i="15"/>
  <c r="BH16" i="12"/>
  <c r="BB13" i="15"/>
  <c r="BW13" i="12"/>
  <c r="BD15" i="13"/>
  <c r="Y15" i="13"/>
  <c r="AT12" i="13"/>
  <c r="AA35" i="13"/>
  <c r="AA17" i="13"/>
  <c r="Y32" i="14"/>
  <c r="Z35" i="12"/>
  <c r="BV15" i="13"/>
  <c r="AZ17" i="12"/>
  <c r="AM17" i="12"/>
  <c r="AB21" i="12"/>
  <c r="AB13" i="13"/>
  <c r="BF15" i="13"/>
  <c r="W28" i="14"/>
  <c r="BV13" i="13"/>
  <c r="X12" i="14"/>
  <c r="BD14" i="15"/>
  <c r="BV17" i="13"/>
  <c r="AA8" i="14"/>
  <c r="BG12" i="14"/>
  <c r="AT11" i="13"/>
  <c r="W10" i="13"/>
  <c r="AB28" i="12"/>
  <c r="X15" i="12"/>
  <c r="AX13" i="15"/>
  <c r="AO16" i="13"/>
  <c r="X48" i="14"/>
  <c r="W26" i="12"/>
  <c r="BI17" i="13"/>
  <c r="AA19" i="12"/>
  <c r="BC16" i="14"/>
  <c r="X41" i="12"/>
  <c r="Y24" i="14"/>
  <c r="W15" i="12"/>
  <c r="BX11" i="14"/>
  <c r="BK12" i="14"/>
  <c r="AB41" i="12"/>
  <c r="BE16" i="15"/>
  <c r="AR11" i="14"/>
  <c r="AX16" i="15"/>
  <c r="AW12" i="13"/>
  <c r="BB16" i="15"/>
  <c r="BQ16" i="13"/>
  <c r="BI11" i="12"/>
  <c r="Y9" i="15"/>
  <c r="X49" i="12"/>
  <c r="W42" i="14"/>
  <c r="BY11" i="15"/>
  <c r="AA12" i="13"/>
  <c r="BH11" i="12"/>
  <c r="Z31" i="12"/>
  <c r="W13" i="12"/>
  <c r="AX14" i="15"/>
  <c r="AA21" i="12"/>
  <c r="AB45" i="14"/>
  <c r="AJ14" i="13"/>
  <c r="AA22" i="14"/>
  <c r="BJ14" i="14"/>
  <c r="Y31" i="12"/>
  <c r="BD17" i="14"/>
  <c r="AN16" i="12"/>
  <c r="Z20" i="13"/>
  <c r="AA31" i="14"/>
  <c r="BD15" i="15"/>
  <c r="Y14" i="12"/>
  <c r="Y41" i="14"/>
  <c r="BH16" i="13"/>
  <c r="AK15" i="12"/>
  <c r="BB13" i="14"/>
  <c r="AO16" i="12"/>
  <c r="Y9" i="13"/>
  <c r="X29" i="13"/>
  <c r="AL15" i="12"/>
  <c r="BP14" i="15"/>
  <c r="X48" i="13"/>
  <c r="BF14" i="15"/>
  <c r="BE16" i="12"/>
  <c r="AB41" i="14"/>
  <c r="BX15" i="14"/>
  <c r="BO11" i="14"/>
  <c r="BQ17" i="12"/>
  <c r="BV16" i="14"/>
  <c r="AA15" i="12"/>
  <c r="AB29" i="14"/>
  <c r="BO16" i="12"/>
  <c r="BI11" i="15"/>
  <c r="BJ13" i="14"/>
  <c r="BK15" i="14"/>
  <c r="Z13" i="12"/>
  <c r="BY16" i="13"/>
  <c r="BU16" i="12"/>
  <c r="W29" i="12"/>
  <c r="X18" i="14"/>
  <c r="AQ12" i="15"/>
  <c r="BD17" i="12"/>
  <c r="AU12" i="14"/>
  <c r="BR11" i="12"/>
  <c r="BD12" i="15"/>
  <c r="BR17" i="14"/>
  <c r="BN17" i="14"/>
  <c r="AR14" i="14"/>
  <c r="X8" i="15"/>
  <c r="BE17" i="13"/>
  <c r="Z28" i="13"/>
  <c r="Z40" i="13"/>
  <c r="W38" i="12"/>
  <c r="BO17" i="12"/>
  <c r="BN16" i="13"/>
  <c r="AV13" i="14"/>
  <c r="AS17" i="12"/>
  <c r="AM14" i="15"/>
  <c r="BB11" i="13"/>
  <c r="AR13" i="13"/>
  <c r="BJ14" i="13"/>
  <c r="AA22" i="12"/>
  <c r="AB21" i="13"/>
  <c r="Y25" i="13"/>
  <c r="AN12" i="12"/>
  <c r="AO11" i="13"/>
  <c r="W19" i="13"/>
  <c r="AJ15" i="15"/>
  <c r="AT14" i="13"/>
  <c r="AA42" i="14"/>
  <c r="Z30" i="14"/>
  <c r="Y19" i="14"/>
  <c r="Y16" i="12"/>
  <c r="BN11" i="12"/>
  <c r="BH16" i="15"/>
  <c r="BO16" i="14"/>
  <c r="BP17" i="12"/>
  <c r="AZ11" i="13"/>
  <c r="AB36" i="14"/>
  <c r="BH15" i="13"/>
  <c r="BS11" i="12"/>
  <c r="BB16" i="12"/>
  <c r="AN16" i="14"/>
  <c r="AM11" i="12"/>
  <c r="AS14" i="12"/>
  <c r="AZ14" i="15"/>
  <c r="BY15" i="14"/>
  <c r="AX11" i="13"/>
  <c r="BV16" i="15"/>
  <c r="Y36" i="12"/>
  <c r="AB27" i="13"/>
  <c r="AJ11" i="13"/>
  <c r="BL11" i="13"/>
  <c r="AL16" i="14"/>
  <c r="W42" i="12"/>
  <c r="AK13" i="12"/>
  <c r="W17" i="13"/>
  <c r="BA17" i="12"/>
  <c r="AX17" i="14"/>
  <c r="Y14" i="13"/>
  <c r="Y21" i="13"/>
  <c r="X12" i="12"/>
  <c r="AO17" i="15"/>
  <c r="W46" i="14"/>
  <c r="BU11" i="13"/>
  <c r="AA9" i="12"/>
  <c r="AQ14" i="13"/>
  <c r="Z23" i="13"/>
  <c r="BM11" i="15"/>
  <c r="BR13" i="12"/>
  <c r="AQ14" i="15"/>
  <c r="AY15" i="12"/>
  <c r="BH13" i="15"/>
  <c r="BN16" i="12"/>
  <c r="AB10" i="15"/>
  <c r="Z8" i="13"/>
  <c r="AB30" i="13"/>
  <c r="Y20" i="13"/>
  <c r="AQ13" i="14"/>
  <c r="AA19" i="14"/>
  <c r="BA14" i="15"/>
  <c r="AM12" i="12"/>
  <c r="BU15" i="13"/>
  <c r="BG13" i="12"/>
  <c r="AL15" i="14"/>
  <c r="AS17" i="15"/>
  <c r="BS16" i="14"/>
  <c r="BT12" i="12"/>
  <c r="Z14" i="13"/>
  <c r="AS11" i="12"/>
  <c r="BP11" i="13"/>
  <c r="AN17" i="15"/>
  <c r="BX13" i="12"/>
  <c r="Y19" i="13"/>
  <c r="BY17" i="14"/>
  <c r="AS12" i="15"/>
  <c r="AB37" i="12"/>
  <c r="AK12" i="13"/>
  <c r="AS15" i="12"/>
  <c r="BF13" i="13"/>
  <c r="AM14" i="12"/>
  <c r="Y14" i="14"/>
  <c r="Z9" i="13"/>
  <c r="AA14" i="13"/>
  <c r="BO13" i="12"/>
  <c r="Z13" i="13"/>
  <c r="Z32" i="12"/>
  <c r="BW17" i="13"/>
  <c r="BT16" i="13"/>
  <c r="AA21" i="13"/>
  <c r="BL14" i="14"/>
  <c r="Z12" i="13"/>
  <c r="BU11" i="15"/>
  <c r="AP16" i="13"/>
  <c r="AO13" i="13"/>
  <c r="X18" i="13"/>
  <c r="BU12" i="13"/>
  <c r="Y40" i="13"/>
  <c r="AA20" i="14"/>
  <c r="BG17" i="12"/>
  <c r="BI14" i="13"/>
  <c r="BW14" i="12"/>
  <c r="BJ17" i="13"/>
  <c r="X43" i="13"/>
  <c r="BN13" i="13"/>
  <c r="Z26" i="13"/>
  <c r="BN12" i="15"/>
  <c r="BO13" i="15"/>
  <c r="AA37" i="14"/>
  <c r="BE11" i="13"/>
  <c r="AU14" i="12"/>
  <c r="W35" i="13"/>
  <c r="AB35" i="12"/>
  <c r="Z47" i="12"/>
  <c r="AN13" i="12"/>
  <c r="W21" i="12"/>
  <c r="BW13" i="13"/>
  <c r="AM13" i="15"/>
  <c r="Y12" i="14"/>
  <c r="BD13" i="14"/>
  <c r="AS16" i="14"/>
  <c r="Y30" i="14"/>
  <c r="W43" i="13"/>
  <c r="AA17" i="12"/>
  <c r="AB48" i="13"/>
  <c r="AB11" i="14"/>
  <c r="W47" i="13"/>
  <c r="AN14" i="14"/>
  <c r="AB41" i="13"/>
  <c r="AA13" i="14"/>
  <c r="BL14" i="12"/>
  <c r="BQ16" i="15"/>
  <c r="X48" i="12"/>
  <c r="X23" i="14"/>
  <c r="W46" i="12"/>
  <c r="W39" i="14"/>
  <c r="AQ11" i="15"/>
  <c r="BF13" i="12"/>
  <c r="BE14" i="14"/>
  <c r="AJ11" i="14"/>
  <c r="AR17" i="12"/>
  <c r="BJ17" i="15"/>
  <c r="AV16" i="13"/>
  <c r="AM13" i="12"/>
  <c r="BG11" i="13"/>
  <c r="BJ17" i="14"/>
  <c r="BG13" i="13"/>
  <c r="BM16" i="13"/>
  <c r="AW14" i="12"/>
  <c r="AW15" i="12"/>
  <c r="BM17" i="15"/>
  <c r="BQ14" i="13"/>
  <c r="BB13" i="13"/>
  <c r="BS15" i="13"/>
  <c r="AA8" i="13"/>
  <c r="AV13" i="15"/>
  <c r="AA32" i="12"/>
  <c r="AA47" i="14"/>
  <c r="BM17" i="12"/>
  <c r="AJ12" i="12"/>
  <c r="BF11" i="14"/>
  <c r="BT11" i="15"/>
  <c r="AR15" i="13"/>
  <c r="BF13" i="14"/>
  <c r="W11" i="15"/>
  <c r="AB20" i="12"/>
  <c r="Z37" i="14"/>
  <c r="W8" i="15"/>
  <c r="AZ12" i="12"/>
  <c r="BO14" i="15"/>
  <c r="Y15" i="12"/>
  <c r="BD17" i="15"/>
  <c r="AX14" i="13"/>
  <c r="X34" i="12"/>
  <c r="BW14" i="14"/>
  <c r="BI17" i="15"/>
  <c r="W14" i="14"/>
  <c r="BU14" i="13"/>
  <c r="BP12" i="12"/>
  <c r="BJ12" i="13"/>
  <c r="BI15" i="15"/>
  <c r="AA35" i="14"/>
  <c r="BB15" i="15"/>
  <c r="Z22" i="12"/>
  <c r="AB24" i="13"/>
  <c r="BM11" i="13"/>
  <c r="AO12" i="13"/>
  <c r="AB14" i="14"/>
  <c r="BR12" i="15"/>
  <c r="AT15" i="15"/>
  <c r="Z45" i="13"/>
  <c r="AJ11" i="15"/>
  <c r="BC16" i="13"/>
  <c r="BG17" i="14"/>
  <c r="BP13" i="14"/>
  <c r="BP15" i="12"/>
  <c r="BX12" i="12"/>
  <c r="BA12" i="14"/>
  <c r="AP13" i="12"/>
  <c r="AV17" i="15"/>
  <c r="W25" i="12"/>
  <c r="BG12" i="12"/>
  <c r="AS12" i="12"/>
  <c r="BB12" i="13"/>
  <c r="BR16" i="13"/>
  <c r="AJ14" i="12"/>
  <c r="W27" i="14"/>
  <c r="BK11" i="14"/>
  <c r="BC15" i="14"/>
  <c r="AB22" i="12"/>
  <c r="AA44" i="12"/>
  <c r="AZ11" i="14"/>
  <c r="BF14" i="13"/>
  <c r="AM16" i="13"/>
  <c r="BT14" i="13"/>
  <c r="X16" i="13"/>
  <c r="BU15" i="12"/>
  <c r="AL11" i="14"/>
  <c r="W37" i="13"/>
  <c r="BX12" i="13"/>
  <c r="AK14" i="15"/>
  <c r="BD13" i="15"/>
  <c r="AY15" i="14"/>
  <c r="BB12" i="14"/>
  <c r="AP14" i="12"/>
  <c r="BL15" i="13"/>
  <c r="BX12" i="15"/>
  <c r="X26" i="13"/>
  <c r="Y47" i="12"/>
  <c r="BG17" i="15"/>
  <c r="Y34" i="12"/>
  <c r="W12" i="12"/>
  <c r="BM12" i="13"/>
  <c r="AB49" i="14"/>
  <c r="AW17" i="12"/>
  <c r="AR17" i="13"/>
  <c r="AA44" i="13"/>
  <c r="Y21" i="14"/>
  <c r="W14" i="12"/>
  <c r="AA12" i="15"/>
  <c r="Y15" i="14"/>
  <c r="BN12" i="13"/>
  <c r="AA44" i="14"/>
  <c r="X33" i="12"/>
  <c r="AA22" i="13"/>
  <c r="Z33" i="12"/>
  <c r="AA18" i="13"/>
  <c r="BT12" i="13"/>
  <c r="BR13" i="13"/>
  <c r="Z38" i="13"/>
  <c r="AM15" i="14"/>
  <c r="AB42" i="13"/>
  <c r="AB20" i="14"/>
  <c r="Y30" i="13"/>
  <c r="BI15" i="12"/>
  <c r="Z11" i="12"/>
  <c r="BE12" i="12"/>
  <c r="BX14" i="15"/>
  <c r="BP17" i="14"/>
  <c r="Z21" i="14"/>
  <c r="BJ16" i="12"/>
  <c r="AW12" i="14"/>
  <c r="AJ13" i="15"/>
  <c r="W44" i="14"/>
  <c r="Z39" i="14"/>
  <c r="BM14" i="15"/>
  <c r="BN15" i="15"/>
  <c r="BR13" i="14"/>
  <c r="X44" i="13"/>
  <c r="AA11" i="12"/>
  <c r="AQ17" i="12"/>
  <c r="W13" i="14"/>
  <c r="AB14" i="13"/>
  <c r="AA9" i="15"/>
  <c r="BT11" i="14"/>
  <c r="AA41" i="14"/>
  <c r="Y20" i="14"/>
  <c r="Z47" i="14"/>
  <c r="BS17" i="15"/>
  <c r="BE15" i="14"/>
  <c r="AR11" i="13"/>
  <c r="AB46" i="14"/>
  <c r="AT11" i="14"/>
  <c r="BP11" i="14"/>
  <c r="BY14" i="15"/>
  <c r="Z29" i="13"/>
  <c r="W8" i="13"/>
  <c r="AA28" i="12"/>
  <c r="BM16" i="14"/>
  <c r="BO11" i="15"/>
  <c r="BF16" i="15"/>
  <c r="BX16" i="14"/>
  <c r="AX11" i="14"/>
  <c r="AZ15" i="15"/>
  <c r="BO13" i="13"/>
  <c r="BO12" i="15"/>
  <c r="AB17" i="14"/>
  <c r="AU13" i="13"/>
  <c r="AL15" i="15"/>
  <c r="Z22" i="14"/>
  <c r="X10" i="15"/>
  <c r="W20" i="13"/>
  <c r="X19" i="13"/>
  <c r="BC16" i="15"/>
  <c r="Z45" i="14"/>
  <c r="AW17" i="14"/>
  <c r="AB44" i="14"/>
  <c r="AT13" i="15"/>
  <c r="BE16" i="14"/>
  <c r="W43" i="14"/>
  <c r="Z26" i="12"/>
  <c r="Y33" i="12"/>
  <c r="AS13" i="14"/>
  <c r="BQ17" i="14"/>
  <c r="BC13" i="13"/>
  <c r="AO15" i="12"/>
  <c r="X15" i="14"/>
  <c r="AJ13" i="13"/>
  <c r="BM12" i="14"/>
  <c r="BT17" i="15"/>
  <c r="BV13" i="14"/>
  <c r="BY17" i="12"/>
  <c r="BH11" i="14"/>
  <c r="AA36" i="13"/>
  <c r="AQ17" i="14"/>
  <c r="BW12" i="13"/>
  <c r="BA16" i="12"/>
  <c r="Y40" i="14"/>
  <c r="AK12" i="14"/>
  <c r="BU14" i="12"/>
  <c r="BS14" i="12"/>
  <c r="AR13" i="15"/>
  <c r="BU14" i="14"/>
  <c r="BJ11" i="14"/>
  <c r="Y36" i="13"/>
  <c r="W43" i="12"/>
  <c r="AJ13" i="14"/>
  <c r="Y27" i="13"/>
  <c r="BC14" i="14"/>
  <c r="AB8" i="15"/>
  <c r="X8" i="14"/>
  <c r="X31" i="14"/>
  <c r="AW13" i="12"/>
  <c r="X8" i="12"/>
  <c r="AV15" i="13"/>
  <c r="Z11" i="15"/>
  <c r="AA31" i="12"/>
  <c r="BH14" i="12"/>
  <c r="BN13" i="12"/>
  <c r="BS17" i="14"/>
  <c r="AV11" i="15"/>
  <c r="AB23" i="13"/>
  <c r="AB37" i="14"/>
  <c r="Y34" i="14"/>
  <c r="BC11" i="13"/>
  <c r="BF12" i="12"/>
  <c r="Y48" i="14"/>
  <c r="BW13" i="14"/>
  <c r="BW11" i="15"/>
  <c r="AB26" i="14"/>
  <c r="AQ15" i="15"/>
  <c r="BV14" i="13"/>
  <c r="BD16" i="13"/>
  <c r="W33" i="14"/>
  <c r="AA48" i="12"/>
  <c r="AA13" i="12"/>
  <c r="BR14" i="12"/>
  <c r="BF16" i="14"/>
  <c r="BG14" i="13"/>
  <c r="BO15" i="13"/>
  <c r="BU12" i="12"/>
  <c r="Y44" i="13"/>
  <c r="BM17" i="14"/>
  <c r="BS16" i="12"/>
  <c r="BY15" i="13"/>
  <c r="BN15" i="14"/>
  <c r="AJ15" i="13"/>
  <c r="AA8" i="12"/>
  <c r="BS12" i="13"/>
  <c r="AP13" i="13"/>
  <c r="X38" i="14"/>
  <c r="Y9" i="14"/>
  <c r="BC13" i="14"/>
  <c r="AB8" i="12"/>
  <c r="BA16" i="13"/>
  <c r="X9" i="15"/>
  <c r="BN12" i="12"/>
  <c r="BK16" i="13"/>
  <c r="AK14" i="14"/>
  <c r="BO17" i="13"/>
  <c r="BX11" i="15"/>
  <c r="BV14" i="15"/>
  <c r="AA24" i="12"/>
  <c r="BB14" i="15"/>
  <c r="X11" i="15"/>
  <c r="X36" i="12"/>
  <c r="AA18" i="12"/>
  <c r="W42" i="13"/>
  <c r="Y35" i="13"/>
  <c r="X37" i="13"/>
  <c r="BA16" i="15"/>
  <c r="AO11" i="12"/>
  <c r="W20" i="12"/>
  <c r="AT15" i="14"/>
  <c r="BT15" i="14"/>
  <c r="BQ14" i="15"/>
  <c r="Z43" i="14"/>
  <c r="AZ13" i="12"/>
  <c r="AU17" i="14"/>
  <c r="AR15" i="14"/>
  <c r="BA13" i="12"/>
  <c r="AX12" i="14"/>
  <c r="X20" i="13"/>
  <c r="Y35" i="12"/>
  <c r="AY13" i="13"/>
  <c r="BS13" i="15"/>
  <c r="BL17" i="14"/>
  <c r="AL16" i="15"/>
  <c r="BB16" i="14"/>
  <c r="AB11" i="12"/>
  <c r="BR16" i="12"/>
  <c r="BG12" i="15"/>
  <c r="AA11" i="14"/>
  <c r="Y18" i="14"/>
  <c r="BK17" i="14"/>
  <c r="BJ16" i="13"/>
  <c r="AM11" i="13"/>
  <c r="AZ16" i="14"/>
  <c r="X21" i="14"/>
  <c r="AZ16" i="15"/>
  <c r="Y26" i="12"/>
  <c r="AP15" i="13"/>
  <c r="AR12" i="14"/>
  <c r="AA30" i="14"/>
  <c r="BW16" i="15"/>
  <c r="W15" i="13"/>
  <c r="AA27" i="12"/>
  <c r="BR14" i="15"/>
  <c r="BL12" i="13"/>
  <c r="BK14" i="14"/>
  <c r="BT12" i="15"/>
  <c r="Y16" i="14"/>
  <c r="AW11" i="12"/>
  <c r="W17" i="14"/>
  <c r="AY11" i="15"/>
  <c r="BE15" i="12"/>
  <c r="X9" i="13"/>
  <c r="BY16" i="14"/>
  <c r="BP13" i="12"/>
  <c r="Z39" i="13"/>
  <c r="BK11" i="15"/>
  <c r="AA32" i="13"/>
  <c r="AN15" i="13"/>
  <c r="AK17" i="12"/>
  <c r="BY17" i="13"/>
  <c r="BU17" i="12"/>
  <c r="BM17" i="13"/>
  <c r="BR12" i="13"/>
  <c r="BN16" i="14"/>
  <c r="Z45" i="12"/>
  <c r="Z19" i="12"/>
  <c r="BU17" i="15"/>
  <c r="BR12" i="14"/>
  <c r="AB9" i="14"/>
  <c r="BP12" i="15"/>
  <c r="W11" i="14"/>
  <c r="AV13" i="12"/>
  <c r="Z18" i="12"/>
  <c r="Z36" i="12"/>
  <c r="X10" i="12"/>
  <c r="AZ13" i="13"/>
  <c r="BP12" i="14"/>
  <c r="Z24" i="12"/>
  <c r="AA14" i="14"/>
  <c r="BB15" i="13"/>
  <c r="BX15" i="15"/>
  <c r="BK17" i="13"/>
  <c r="BI13" i="12"/>
  <c r="X19" i="14"/>
  <c r="Z14" i="12"/>
  <c r="AB10" i="14"/>
  <c r="W15" i="14"/>
  <c r="Z10" i="13"/>
  <c r="BC15" i="12"/>
  <c r="BU11" i="14"/>
  <c r="AB12" i="12"/>
  <c r="BN15" i="12"/>
  <c r="Y20" i="12"/>
  <c r="BC17" i="14"/>
  <c r="AN14" i="13"/>
  <c r="W22" i="14"/>
  <c r="BF12" i="14"/>
  <c r="AA38" i="13"/>
  <c r="BS13" i="12"/>
  <c r="Z27" i="13"/>
  <c r="AA11" i="15"/>
  <c r="BP16" i="13"/>
  <c r="AB16" i="12"/>
  <c r="Z29" i="14"/>
  <c r="AA42" i="12"/>
  <c r="AK16" i="13"/>
  <c r="AL13" i="12"/>
  <c r="BM11" i="12"/>
  <c r="AA25" i="13"/>
  <c r="AB45" i="12"/>
  <c r="Y31" i="13"/>
  <c r="BQ15" i="12"/>
  <c r="AB38" i="14"/>
  <c r="AJ11" i="12"/>
  <c r="AP12" i="15"/>
  <c r="BY16" i="15"/>
  <c r="Z42" i="12"/>
  <c r="AT16" i="13"/>
  <c r="Z34" i="14"/>
  <c r="BP17" i="13"/>
  <c r="X32" i="14"/>
  <c r="AY15" i="15"/>
  <c r="BV14" i="14"/>
  <c r="Y10" i="12"/>
  <c r="BF14" i="14"/>
  <c r="AL15" i="13"/>
  <c r="AU16" i="13"/>
  <c r="W29" i="13"/>
  <c r="BC17" i="13"/>
  <c r="BW17" i="15"/>
  <c r="X8" i="13"/>
  <c r="Z20" i="12"/>
  <c r="AA16" i="12"/>
  <c r="AW15" i="15"/>
  <c r="Z48" i="13"/>
  <c r="AU15" i="12"/>
  <c r="Y11" i="13"/>
  <c r="BW16" i="12"/>
  <c r="W32" i="13"/>
  <c r="BA12" i="15"/>
  <c r="AS15" i="14"/>
  <c r="Z29" i="12"/>
  <c r="AA39" i="14"/>
  <c r="W35" i="12"/>
  <c r="AA13" i="13"/>
  <c r="BJ11" i="13"/>
  <c r="AQ12" i="13"/>
  <c r="AR11" i="15"/>
  <c r="AU13" i="14"/>
  <c r="X35" i="14"/>
  <c r="AR17" i="14"/>
  <c r="Z34" i="13"/>
  <c r="BL16" i="15"/>
  <c r="BR16" i="15"/>
  <c r="BA15" i="15"/>
  <c r="X34" i="14"/>
  <c r="AW16" i="13"/>
  <c r="Z21" i="13"/>
  <c r="AS11" i="15"/>
  <c r="Z28" i="14"/>
  <c r="AU14" i="14"/>
  <c r="Z48" i="14"/>
  <c r="AZ12" i="14"/>
  <c r="AA17" i="14"/>
  <c r="Y38" i="12"/>
  <c r="BF17" i="12"/>
  <c r="BV17" i="14"/>
  <c r="X17" i="12"/>
  <c r="AU16" i="15"/>
  <c r="AP16" i="12"/>
  <c r="BG15" i="14"/>
  <c r="BA11" i="14"/>
  <c r="BR11" i="15"/>
  <c r="AL12" i="13"/>
  <c r="AB33" i="12"/>
  <c r="Y13" i="12"/>
  <c r="Z11" i="14"/>
  <c r="BE11" i="15"/>
  <c r="BO14" i="14"/>
  <c r="BT11" i="13"/>
  <c r="BS13" i="13"/>
  <c r="AA29" i="12"/>
  <c r="AR13" i="14"/>
  <c r="BC12" i="14"/>
  <c r="AM13" i="13"/>
  <c r="Y28" i="13"/>
  <c r="X22" i="14"/>
  <c r="BJ13" i="12"/>
  <c r="AY15" i="13"/>
  <c r="X38" i="12"/>
  <c r="W45" i="13"/>
  <c r="BV12" i="15"/>
  <c r="AM16" i="12"/>
  <c r="BI16" i="14"/>
  <c r="BW12" i="15"/>
  <c r="Y10" i="15"/>
  <c r="AA21" i="14"/>
  <c r="BK13" i="15"/>
  <c r="AB24" i="14"/>
  <c r="AM12" i="13"/>
  <c r="AR16" i="13"/>
  <c r="BO16" i="13"/>
  <c r="X42" i="13"/>
  <c r="AX15" i="14"/>
  <c r="BT16" i="14"/>
  <c r="AM17" i="13"/>
  <c r="AB40" i="13"/>
  <c r="AO11" i="14"/>
  <c r="AU17" i="12"/>
  <c r="BI13" i="13"/>
  <c r="AB43" i="14"/>
  <c r="AA24" i="13"/>
  <c r="Z28" i="12"/>
  <c r="AP14" i="15"/>
  <c r="AY12" i="15"/>
  <c r="W39" i="12"/>
  <c r="BK13" i="12"/>
  <c r="X17" i="14"/>
  <c r="AP15" i="15"/>
  <c r="BP14" i="13"/>
  <c r="AK12" i="12"/>
  <c r="Y44" i="12"/>
  <c r="BP16" i="12"/>
  <c r="AB42" i="12"/>
  <c r="AO16" i="14"/>
  <c r="BG14" i="15"/>
  <c r="AA25" i="12"/>
  <c r="BE13" i="12"/>
  <c r="BV11" i="14"/>
  <c r="BQ12" i="12"/>
  <c r="Y43" i="12"/>
  <c r="BA16" i="14"/>
  <c r="BE15" i="15"/>
  <c r="AW13" i="13"/>
  <c r="AQ11" i="14"/>
  <c r="BG11" i="14"/>
  <c r="BQ13" i="14"/>
  <c r="AB12" i="14"/>
  <c r="AA14" i="12"/>
  <c r="BN12" i="14"/>
  <c r="AB20" i="13"/>
  <c r="BR12" i="12"/>
  <c r="BX14" i="14"/>
  <c r="AK13" i="14"/>
  <c r="BX16" i="12"/>
  <c r="AA34" i="13"/>
  <c r="Z25" i="14"/>
  <c r="AB16" i="14"/>
  <c r="AA33" i="13"/>
  <c r="AA11" i="13"/>
  <c r="BV17" i="12"/>
  <c r="AS13" i="12"/>
  <c r="BV14" i="12"/>
  <c r="BH14" i="14"/>
  <c r="Y22" i="14"/>
  <c r="BM13" i="12"/>
  <c r="Z35" i="14"/>
  <c r="BI17" i="12"/>
  <c r="AL14" i="14"/>
  <c r="AZ11" i="15"/>
  <c r="AT16" i="14"/>
  <c r="BQ11" i="14"/>
  <c r="W9" i="13"/>
  <c r="X25" i="14"/>
  <c r="AB35" i="13"/>
  <c r="BW16" i="14"/>
  <c r="BL11" i="14"/>
  <c r="AP12" i="14"/>
  <c r="X49" i="14"/>
  <c r="AB32" i="12"/>
  <c r="AS13" i="15"/>
  <c r="X28" i="12"/>
  <c r="AB10" i="13"/>
  <c r="AK11" i="12"/>
  <c r="Y33" i="14"/>
  <c r="BN11" i="14"/>
  <c r="X14" i="14"/>
  <c r="Z18" i="14"/>
  <c r="BH12" i="12"/>
  <c r="AU12" i="12"/>
  <c r="AB30" i="12"/>
  <c r="AO16" i="15"/>
  <c r="AN14" i="12"/>
  <c r="W12" i="15"/>
  <c r="AX11" i="15"/>
  <c r="AL14" i="13"/>
  <c r="AQ16" i="13"/>
  <c r="Y11" i="15"/>
  <c r="BB14" i="14"/>
  <c r="Y28" i="14"/>
  <c r="W32" i="12"/>
  <c r="BH15" i="12"/>
  <c r="AS17" i="14"/>
  <c r="AY16" i="14"/>
  <c r="W34" i="12"/>
  <c r="Y17" i="13"/>
  <c r="BA15" i="12"/>
  <c r="BC16" i="12"/>
  <c r="X29" i="14"/>
  <c r="AY16" i="13"/>
  <c r="W16" i="12"/>
  <c r="AJ15" i="12"/>
  <c r="BB15" i="12"/>
  <c r="BM13" i="15"/>
  <c r="AP12" i="13"/>
  <c r="AB45" i="13"/>
  <c r="AW12" i="15"/>
  <c r="AA23" i="13"/>
  <c r="Z39" i="12"/>
  <c r="W24" i="14"/>
  <c r="X38" i="13"/>
  <c r="Z21" i="12"/>
  <c r="Y12" i="12"/>
  <c r="BN14" i="12"/>
  <c r="Z10" i="15"/>
  <c r="AS16" i="12"/>
  <c r="AO15" i="13"/>
  <c r="AX14" i="12"/>
  <c r="AA15" i="14"/>
  <c r="W22" i="12"/>
  <c r="Z36" i="14"/>
  <c r="X46" i="12"/>
  <c r="BE11" i="14"/>
  <c r="W8" i="12"/>
  <c r="AB9" i="13"/>
  <c r="X28" i="13"/>
  <c r="BQ12" i="15"/>
  <c r="AB11" i="15"/>
  <c r="Z27" i="14"/>
  <c r="BL15" i="14"/>
  <c r="Y42" i="12"/>
  <c r="AB43" i="12"/>
  <c r="BC14" i="13"/>
  <c r="AR16" i="15"/>
  <c r="AJ16" i="12"/>
  <c r="BF16" i="12"/>
  <c r="BM14" i="12"/>
  <c r="Y18" i="12"/>
  <c r="AU17" i="15"/>
  <c r="AP17" i="13"/>
  <c r="AW17" i="13"/>
  <c r="W10" i="12"/>
  <c r="W45" i="12"/>
  <c r="AY16" i="12"/>
  <c r="BQ12" i="14"/>
  <c r="AA30" i="13"/>
  <c r="AK15" i="15"/>
  <c r="Z12" i="14"/>
  <c r="Z9" i="12"/>
  <c r="BF17" i="14"/>
  <c r="X37" i="12"/>
  <c r="BG16" i="13"/>
  <c r="Z8" i="15"/>
  <c r="AV16" i="12"/>
  <c r="BQ13" i="15"/>
  <c r="AO14" i="15"/>
  <c r="BW13" i="15"/>
  <c r="AO11" i="15"/>
  <c r="W38" i="14"/>
  <c r="BL14" i="15"/>
  <c r="AP14" i="13"/>
  <c r="AW14" i="14"/>
  <c r="BJ13" i="13"/>
  <c r="BM14" i="13"/>
  <c r="BF11" i="15"/>
  <c r="BD11" i="13"/>
  <c r="W8" i="14"/>
  <c r="X45" i="12"/>
  <c r="AM15" i="15"/>
  <c r="Z24" i="13"/>
  <c r="BK12" i="15"/>
  <c r="BL14" i="13"/>
  <c r="BY15" i="12"/>
  <c r="BC17" i="15"/>
  <c r="BI13" i="15"/>
  <c r="BJ15" i="12"/>
  <c r="BO12" i="13"/>
  <c r="BK16" i="15"/>
  <c r="BF15" i="15"/>
  <c r="X44" i="12"/>
  <c r="BY14" i="13"/>
  <c r="AB8" i="13"/>
  <c r="X13" i="12"/>
  <c r="BO15" i="15"/>
  <c r="BK16" i="14"/>
  <c r="AB16" i="13"/>
  <c r="BY13" i="15"/>
  <c r="BE17" i="15"/>
  <c r="Y47" i="14"/>
  <c r="Y24" i="12"/>
  <c r="AZ14" i="14"/>
  <c r="AB29" i="13"/>
  <c r="BQ17" i="13"/>
  <c r="BC15" i="15"/>
  <c r="Y45" i="12"/>
  <c r="W18" i="12"/>
  <c r="BB11" i="12"/>
  <c r="AT17" i="15"/>
  <c r="AB47" i="12"/>
  <c r="W23" i="14"/>
  <c r="BK17" i="12"/>
  <c r="AV11" i="12"/>
  <c r="BV16" i="12"/>
  <c r="AS14" i="15"/>
  <c r="Z9" i="15"/>
  <c r="Y45" i="14"/>
  <c r="BG13" i="14"/>
  <c r="BI17" i="14"/>
  <c r="W44" i="13"/>
  <c r="BF13" i="15"/>
  <c r="BS16" i="15"/>
  <c r="AW17" i="15"/>
  <c r="W29" i="14"/>
  <c r="AY11" i="13"/>
  <c r="AQ15" i="14"/>
  <c r="Y44" i="14"/>
  <c r="W36" i="14"/>
  <c r="AZ14" i="13"/>
  <c r="AW14" i="15"/>
  <c r="AO17" i="14"/>
  <c r="AB19" i="12"/>
  <c r="AK16" i="12"/>
  <c r="BD17" i="13"/>
  <c r="X19" i="12"/>
  <c r="BG15" i="12"/>
  <c r="Z44" i="12"/>
  <c r="AV14" i="14"/>
  <c r="BR13" i="15"/>
  <c r="AX13" i="14"/>
  <c r="W33" i="12"/>
  <c r="Z30" i="12"/>
  <c r="AZ17" i="13"/>
  <c r="BR11" i="14"/>
  <c r="AA31" i="13"/>
  <c r="AA48" i="14"/>
  <c r="AV17" i="13"/>
  <c r="AN15" i="12"/>
  <c r="BT16" i="15"/>
  <c r="AZ13" i="14"/>
  <c r="BS15" i="14"/>
  <c r="BA12" i="12"/>
  <c r="X28" i="14"/>
  <c r="BK15" i="13"/>
  <c r="AP15" i="12"/>
  <c r="Y23" i="13"/>
  <c r="AL12" i="12"/>
  <c r="X24" i="14"/>
  <c r="BU13" i="15"/>
  <c r="Y13" i="14"/>
  <c r="BJ15" i="13"/>
  <c r="AA38" i="12"/>
  <c r="AW16" i="14"/>
  <c r="AR12" i="15"/>
  <c r="BY12" i="15"/>
  <c r="W35" i="14"/>
  <c r="X11" i="12"/>
  <c r="Y17" i="14"/>
  <c r="J17" i="14"/>
  <c r="C74" i="21"/>
  <c r="J13" i="14"/>
  <c r="C181" i="21"/>
  <c r="J23" i="13"/>
  <c r="C185" i="21"/>
  <c r="C82" i="21"/>
  <c r="J44" i="14"/>
  <c r="J45" i="14"/>
  <c r="J45" i="12"/>
  <c r="J24" i="12"/>
  <c r="J47" i="14"/>
  <c r="C76" i="21"/>
  <c r="C107" i="21"/>
  <c r="C108" i="21"/>
  <c r="C100" i="21"/>
  <c r="J18" i="12"/>
  <c r="J42" i="12"/>
  <c r="C138" i="21"/>
  <c r="C109" i="21"/>
  <c r="J12" i="12"/>
  <c r="C148" i="21"/>
  <c r="C186" i="21"/>
  <c r="J17" i="13"/>
  <c r="J28" i="14"/>
  <c r="J11" i="15"/>
  <c r="C171" i="21"/>
  <c r="J33" i="14"/>
  <c r="C91" i="21"/>
  <c r="C206" i="21"/>
  <c r="C182" i="21"/>
  <c r="J22" i="14"/>
  <c r="J43" i="12"/>
  <c r="J44" i="12"/>
  <c r="C174" i="21"/>
  <c r="J46" i="14"/>
  <c r="C152" i="21"/>
  <c r="J10" i="15"/>
  <c r="C101" i="21"/>
  <c r="C179" i="21"/>
  <c r="J28" i="13"/>
  <c r="AC13" i="12"/>
  <c r="H13" i="12"/>
  <c r="AD13" i="12"/>
  <c r="I13" i="12"/>
  <c r="V13" i="12"/>
  <c r="J13" i="12"/>
  <c r="C80" i="21"/>
  <c r="J38" i="12"/>
  <c r="C191" i="21"/>
  <c r="C192" i="21"/>
  <c r="J11" i="13"/>
  <c r="C118" i="21"/>
  <c r="J10" i="12"/>
  <c r="C189" i="21"/>
  <c r="J31" i="13"/>
  <c r="J20" i="12"/>
  <c r="C176" i="21"/>
  <c r="C73" i="21"/>
  <c r="C119" i="21"/>
  <c r="J16" i="14"/>
  <c r="J26" i="12"/>
  <c r="C178" i="21"/>
  <c r="J18" i="14"/>
  <c r="J35" i="12"/>
  <c r="C130" i="21"/>
  <c r="J47" i="13"/>
  <c r="C147" i="21"/>
  <c r="J35" i="13"/>
  <c r="C99" i="21"/>
  <c r="C215" i="21"/>
  <c r="C213" i="21"/>
  <c r="J9" i="14"/>
  <c r="C195" i="21"/>
  <c r="J44" i="13"/>
  <c r="J48" i="14"/>
  <c r="J34" i="14"/>
  <c r="C71" i="21"/>
  <c r="C188" i="21"/>
  <c r="C165" i="21"/>
  <c r="J27" i="13"/>
  <c r="J36" i="13"/>
  <c r="J40" i="14"/>
  <c r="C172" i="21"/>
  <c r="J33" i="12"/>
  <c r="C129" i="21"/>
  <c r="C214" i="21"/>
  <c r="J20" i="14"/>
  <c r="C154" i="21"/>
  <c r="J30" i="13"/>
  <c r="C96" i="21"/>
  <c r="J49" i="13"/>
  <c r="J15" i="14"/>
  <c r="J21" i="14"/>
  <c r="J34" i="12"/>
  <c r="J47" i="12"/>
  <c r="C136" i="21"/>
  <c r="C126" i="21"/>
  <c r="C97" i="21"/>
  <c r="J15" i="12"/>
  <c r="C180" i="21"/>
  <c r="C111" i="21"/>
  <c r="J30" i="14"/>
  <c r="J12" i="14"/>
  <c r="C153" i="21"/>
  <c r="J40" i="13"/>
  <c r="C128" i="21"/>
  <c r="J14" i="14"/>
  <c r="J19" i="13"/>
  <c r="J20" i="13"/>
  <c r="C75" i="21"/>
  <c r="J21" i="13"/>
  <c r="J14" i="13"/>
  <c r="J36" i="12"/>
  <c r="J49" i="14"/>
  <c r="J16" i="12"/>
  <c r="J41" i="12"/>
  <c r="J19" i="14"/>
  <c r="J25" i="13"/>
  <c r="C212" i="21"/>
  <c r="C175" i="21"/>
  <c r="C158" i="21"/>
  <c r="C139" i="21"/>
  <c r="J9" i="13"/>
  <c r="J41" i="14"/>
  <c r="J14" i="12"/>
  <c r="J31" i="12"/>
  <c r="C112" i="21"/>
  <c r="J9" i="15"/>
  <c r="J24" i="14"/>
  <c r="C104" i="21"/>
  <c r="C205" i="21"/>
  <c r="C78" i="21"/>
  <c r="C169" i="21"/>
  <c r="J32" i="14"/>
  <c r="J15" i="13"/>
  <c r="C88" i="21"/>
  <c r="C145" i="21"/>
  <c r="J30" i="12"/>
  <c r="C193" i="21"/>
  <c r="J23" i="12"/>
  <c r="C105" i="21"/>
  <c r="C98" i="21"/>
  <c r="J43" i="14"/>
  <c r="J48" i="13"/>
  <c r="C121" i="21"/>
  <c r="C127" i="21"/>
  <c r="J39" i="12"/>
  <c r="J25" i="14"/>
  <c r="J48" i="12"/>
  <c r="C146" i="21"/>
  <c r="C94" i="21"/>
  <c r="C216" i="21"/>
  <c r="J13" i="15"/>
  <c r="C149" i="21"/>
  <c r="C202" i="21"/>
  <c r="C87" i="21"/>
  <c r="C200" i="21"/>
  <c r="C131" i="21"/>
  <c r="C72" i="21"/>
  <c r="C155" i="21"/>
  <c r="J8" i="15"/>
  <c r="J34" i="13"/>
  <c r="C103" i="21"/>
  <c r="C106" i="21"/>
  <c r="J8" i="14"/>
  <c r="J37" i="14"/>
  <c r="J49" i="12"/>
  <c r="C95" i="21"/>
  <c r="J46" i="13"/>
  <c r="C77" i="21"/>
  <c r="C157" i="21"/>
  <c r="C102" i="21"/>
  <c r="C166" i="21"/>
  <c r="J41" i="13"/>
  <c r="J45" i="13"/>
  <c r="C92" i="21"/>
  <c r="C143" i="21"/>
  <c r="J8" i="13"/>
  <c r="C120" i="21"/>
  <c r="J29" i="13"/>
  <c r="J26" i="14"/>
  <c r="C168" i="21"/>
  <c r="C203" i="21"/>
  <c r="C197" i="21"/>
  <c r="C123" i="21"/>
  <c r="J42" i="13"/>
  <c r="C184" i="21"/>
  <c r="J39" i="13"/>
  <c r="J38" i="13"/>
  <c r="J11" i="14"/>
  <c r="C201" i="21"/>
  <c r="J10" i="13"/>
  <c r="C198" i="21"/>
  <c r="J40" i="12"/>
  <c r="J32" i="13"/>
  <c r="C133" i="21"/>
  <c r="C79" i="21"/>
  <c r="C140" i="21"/>
  <c r="J35" i="14"/>
  <c r="C194" i="21"/>
  <c r="J39" i="14"/>
  <c r="J24" i="13"/>
  <c r="C159" i="21"/>
  <c r="C170" i="21"/>
  <c r="C156" i="21"/>
  <c r="J18" i="13"/>
  <c r="J27" i="12"/>
  <c r="J38" i="14"/>
  <c r="C142" i="21"/>
  <c r="C173" i="21"/>
  <c r="C177" i="21"/>
  <c r="C125" i="21"/>
  <c r="C110" i="21"/>
  <c r="C135" i="21"/>
  <c r="J22" i="12"/>
  <c r="J33" i="13"/>
  <c r="J42" i="14"/>
  <c r="J29" i="14"/>
  <c r="J23" i="14"/>
  <c r="C90" i="21"/>
  <c r="C150" i="21"/>
  <c r="C86" i="21"/>
  <c r="J46" i="12"/>
  <c r="J10" i="14"/>
  <c r="J19" i="12"/>
  <c r="C196" i="21"/>
  <c r="J8" i="12"/>
  <c r="J28" i="12"/>
  <c r="C81" i="21"/>
  <c r="J11" i="12"/>
  <c r="J9" i="12"/>
  <c r="C83" i="21"/>
  <c r="C137" i="21"/>
  <c r="J37" i="12"/>
  <c r="C134" i="21"/>
  <c r="C204" i="21"/>
  <c r="J12" i="13"/>
  <c r="C124" i="21"/>
  <c r="J13" i="13"/>
  <c r="C122" i="21"/>
  <c r="C144" i="21"/>
  <c r="J37" i="13"/>
  <c r="J31" i="14"/>
  <c r="C199" i="21"/>
  <c r="J16" i="13"/>
  <c r="C141" i="21"/>
  <c r="C93" i="21"/>
  <c r="C151" i="21"/>
  <c r="J12" i="15"/>
  <c r="J27" i="14"/>
  <c r="C183" i="21"/>
  <c r="J26" i="13"/>
  <c r="J17" i="12"/>
  <c r="J22" i="13"/>
  <c r="J25" i="12"/>
  <c r="C187" i="21"/>
  <c r="C217" i="21"/>
  <c r="C84" i="21"/>
  <c r="J43" i="13"/>
  <c r="C167" i="21"/>
  <c r="C190" i="21"/>
  <c r="J21" i="12"/>
  <c r="J32" i="12"/>
  <c r="J29" i="12"/>
  <c r="C89" i="21"/>
  <c r="C132" i="21"/>
  <c r="C85" i="21"/>
  <c r="J36" i="14"/>
  <c r="G84" i="21"/>
  <c r="K20" i="12"/>
  <c r="H160" i="21"/>
  <c r="I51" i="13"/>
  <c r="G131" i="21"/>
  <c r="G160" i="21"/>
  <c r="K20" i="13"/>
  <c r="G178" i="21"/>
  <c r="G207" i="21"/>
  <c r="K20" i="14"/>
  <c r="I53" i="15"/>
  <c r="I4" i="15"/>
  <c r="I2" i="15"/>
  <c r="I53" i="14"/>
  <c r="I4" i="14"/>
  <c r="I2" i="14"/>
  <c r="I2" i="13"/>
  <c r="D29" i="21"/>
  <c r="I53" i="13"/>
  <c r="I4" i="13"/>
  <c r="E77" i="20"/>
  <c r="U8" i="15"/>
  <c r="M8" i="15"/>
  <c r="O8" i="15"/>
  <c r="U8" i="14"/>
  <c r="H53" i="13"/>
  <c r="H4" i="13"/>
  <c r="H2" i="13"/>
  <c r="D25" i="21"/>
  <c r="C33" i="21"/>
  <c r="E73" i="20"/>
  <c r="D81" i="20"/>
  <c r="H53" i="15"/>
  <c r="H4" i="15"/>
  <c r="H2" i="14"/>
  <c r="H53" i="14"/>
  <c r="H4" i="14"/>
  <c r="U8" i="13"/>
  <c r="G76" i="21"/>
  <c r="G113" i="21"/>
  <c r="H76" i="21"/>
  <c r="H113" i="21"/>
  <c r="I51" i="12"/>
  <c r="H51" i="12"/>
  <c r="K8" i="12"/>
  <c r="U10" i="12"/>
  <c r="U10" i="13"/>
  <c r="U10" i="14"/>
  <c r="U15" i="14"/>
  <c r="M8" i="14"/>
  <c r="N8" i="15"/>
  <c r="O11" i="15"/>
  <c r="G73" i="20"/>
  <c r="F81" i="20"/>
  <c r="G78" i="20"/>
  <c r="F30" i="21"/>
  <c r="F26" i="21"/>
  <c r="E34" i="21"/>
  <c r="G74" i="20"/>
  <c r="F82" i="20"/>
  <c r="F29" i="21"/>
  <c r="G77" i="20"/>
  <c r="H2" i="12"/>
  <c r="H53" i="12"/>
  <c r="H4" i="12"/>
  <c r="U8" i="12"/>
  <c r="U15" i="12"/>
  <c r="M8" i="12"/>
  <c r="O8" i="12"/>
  <c r="N8" i="12"/>
  <c r="O11" i="12"/>
  <c r="I2" i="12"/>
  <c r="I53" i="12"/>
  <c r="I4" i="12"/>
  <c r="M20" i="12"/>
  <c r="O20" i="12"/>
  <c r="M8" i="13"/>
  <c r="M20" i="13"/>
  <c r="O20" i="13"/>
  <c r="O8" i="14"/>
  <c r="N8" i="14"/>
  <c r="O11" i="14"/>
  <c r="M20" i="14"/>
  <c r="D30" i="21"/>
  <c r="E78" i="20"/>
  <c r="D26" i="21"/>
  <c r="C34" i="21"/>
  <c r="E74" i="20"/>
  <c r="D82" i="20"/>
  <c r="N20" i="12"/>
  <c r="O23" i="12"/>
  <c r="N8" i="13"/>
  <c r="O11" i="13"/>
  <c r="O8" i="13"/>
  <c r="N20" i="13"/>
  <c r="O23" i="13"/>
  <c r="O20" i="14"/>
  <c r="N20" i="14"/>
  <c r="O2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D17" authorId="0" shapeId="0" xr:uid="{00000000-0006-0000-0200-000001000000}">
      <text>
        <r>
          <rPr>
            <b/>
            <sz val="9"/>
            <color indexed="81"/>
            <rFont val="Tahoma"/>
            <family val="2"/>
          </rPr>
          <t xml:space="preserve">Specified roof slope:
</t>
        </r>
        <r>
          <rPr>
            <sz val="9"/>
            <color indexed="81"/>
            <rFont val="Tahoma"/>
            <family val="2"/>
          </rPr>
          <t>Enter roof slope in degrees.
It is only necessary to provide a value if the option "Specify" has been selected in the line above.</t>
        </r>
      </text>
    </comment>
    <comment ref="D20" authorId="0" shapeId="0" xr:uid="{00000000-0006-0000-0200-000002000000}">
      <text>
        <r>
          <rPr>
            <b/>
            <sz val="9"/>
            <color indexed="81"/>
            <rFont val="Tahoma"/>
            <family val="2"/>
          </rPr>
          <t xml:space="preserve">Specified roof cladding weight:
</t>
        </r>
        <r>
          <rPr>
            <sz val="9"/>
            <color indexed="81"/>
            <rFont val="Tahoma"/>
            <family val="2"/>
          </rPr>
          <t>Enter roof cladding weight in kg/m2.
It is only necessary to provide a value if the option "Specify" has been selected in the line above.</t>
        </r>
      </text>
    </comment>
    <comment ref="D22" authorId="0" shapeId="0" xr:uid="{00000000-0006-0000-0200-000003000000}">
      <text>
        <r>
          <rPr>
            <b/>
            <sz val="9"/>
            <color indexed="81"/>
            <rFont val="Tahoma"/>
            <family val="2"/>
          </rPr>
          <t>Specified floor loading (kPa)</t>
        </r>
        <r>
          <rPr>
            <sz val="9"/>
            <color indexed="81"/>
            <rFont val="Tahoma"/>
            <family val="2"/>
          </rPr>
          <t xml:space="preserve">
Enter floor live load in kPa.
It is only necessary to provide a value if the option "Specify" has been selected in the line above.</t>
        </r>
      </text>
    </comment>
    <comment ref="D26" authorId="0" shapeId="0" xr:uid="{00000000-0006-0000-0200-000004000000}">
      <text>
        <r>
          <rPr>
            <b/>
            <sz val="9"/>
            <color indexed="81"/>
            <rFont val="Tahoma"/>
            <family val="2"/>
          </rPr>
          <t xml:space="preserve">Specified wall cladding weight:
</t>
        </r>
        <r>
          <rPr>
            <sz val="9"/>
            <color indexed="81"/>
            <rFont val="Tahoma"/>
            <family val="2"/>
          </rPr>
          <t>Enter upper storey wall cladding weight in kg/m2.
It is only necessary to provide a value if the option "Specify" has been selected in the line above.</t>
        </r>
      </text>
    </comment>
    <comment ref="D27" authorId="0" shapeId="0" xr:uid="{00000000-0006-0000-0200-000005000000}">
      <text>
        <r>
          <rPr>
            <b/>
            <sz val="9"/>
            <color indexed="81"/>
            <rFont val="Tahoma"/>
            <family val="2"/>
          </rPr>
          <t>LU = Building Length</t>
        </r>
        <r>
          <rPr>
            <sz val="9"/>
            <color indexed="81"/>
            <rFont val="Tahoma"/>
            <family val="2"/>
          </rPr>
          <t xml:space="preserve">
Enter building length in metres for the upper storey.</t>
        </r>
      </text>
    </comment>
    <comment ref="D28" authorId="0" shapeId="0" xr:uid="{00000000-0006-0000-0200-000006000000}">
      <text>
        <r>
          <rPr>
            <b/>
            <sz val="9"/>
            <color indexed="81"/>
            <rFont val="Tahoma"/>
            <family val="2"/>
          </rPr>
          <t>WU = Building Width</t>
        </r>
        <r>
          <rPr>
            <sz val="9"/>
            <color indexed="81"/>
            <rFont val="Tahoma"/>
            <family val="2"/>
          </rPr>
          <t xml:space="preserve">
Enter building width in metres for the upper storey</t>
        </r>
      </text>
    </comment>
    <comment ref="D29" authorId="0" shapeId="0" xr:uid="{00000000-0006-0000-0200-000007000000}">
      <text>
        <r>
          <rPr>
            <b/>
            <sz val="9"/>
            <color indexed="81"/>
            <rFont val="Tahoma"/>
            <family val="2"/>
          </rPr>
          <t>Plan area of upper storey</t>
        </r>
        <r>
          <rPr>
            <sz val="9"/>
            <color indexed="81"/>
            <rFont val="Tahoma"/>
            <family val="2"/>
          </rPr>
          <t xml:space="preserve">
Enter gross building plan area in square metres for the upper storey.</t>
        </r>
      </text>
    </comment>
    <comment ref="D30" authorId="0" shapeId="0" xr:uid="{00000000-0006-0000-0200-000008000000}">
      <text>
        <r>
          <rPr>
            <b/>
            <sz val="9"/>
            <color indexed="81"/>
            <rFont val="Tahoma"/>
            <family val="2"/>
          </rPr>
          <t>HUI = Interior wall height.</t>
        </r>
        <r>
          <rPr>
            <sz val="9"/>
            <color indexed="81"/>
            <rFont val="Tahoma"/>
            <family val="2"/>
          </rPr>
          <t xml:space="preserve">
Enter upper storey interior wall height in meters from bottom of bottom plate to top of top plate.</t>
        </r>
      </text>
    </comment>
    <comment ref="D31" authorId="0" shapeId="0" xr:uid="{00000000-0006-0000-0200-000009000000}">
      <text>
        <r>
          <rPr>
            <b/>
            <sz val="9"/>
            <color indexed="81"/>
            <rFont val="Tahoma"/>
            <family val="2"/>
          </rPr>
          <t xml:space="preserve">HUE = Exterior wall height
</t>
        </r>
        <r>
          <rPr>
            <sz val="9"/>
            <color indexed="81"/>
            <rFont val="Tahoma"/>
            <family val="2"/>
          </rPr>
          <t xml:space="preserve">Enter upper storey exterior wall height in meters from bottom of bottom plate to soffit
</t>
        </r>
      </text>
    </comment>
    <comment ref="D35" authorId="0" shapeId="0" xr:uid="{00000000-0006-0000-0200-00000A000000}">
      <text>
        <r>
          <rPr>
            <b/>
            <sz val="9"/>
            <color indexed="81"/>
            <rFont val="Tahoma"/>
            <family val="2"/>
          </rPr>
          <t xml:space="preserve">Specified wall cladding weight:
</t>
        </r>
        <r>
          <rPr>
            <sz val="9"/>
            <color indexed="81"/>
            <rFont val="Tahoma"/>
            <family val="2"/>
          </rPr>
          <t>Enter lower storey wall cladding weight in kg/m2.
It is only necessary to provide a value if the option "Specify" has been selected in the line above.</t>
        </r>
      </text>
    </comment>
    <comment ref="D36" authorId="0" shapeId="0" xr:uid="{00000000-0006-0000-0200-00000B000000}">
      <text>
        <r>
          <rPr>
            <b/>
            <sz val="9"/>
            <color indexed="81"/>
            <rFont val="Tahoma"/>
            <family val="2"/>
          </rPr>
          <t>LL = Building Length</t>
        </r>
        <r>
          <rPr>
            <sz val="9"/>
            <color indexed="81"/>
            <rFont val="Tahoma"/>
            <family val="2"/>
          </rPr>
          <t xml:space="preserve">
Enter building length in metres for the lower storey.</t>
        </r>
      </text>
    </comment>
    <comment ref="D37" authorId="0" shapeId="0" xr:uid="{00000000-0006-0000-0200-00000C000000}">
      <text>
        <r>
          <rPr>
            <b/>
            <sz val="9"/>
            <color indexed="81"/>
            <rFont val="Tahoma"/>
            <family val="2"/>
          </rPr>
          <t>WL = Building Width</t>
        </r>
        <r>
          <rPr>
            <sz val="9"/>
            <color indexed="81"/>
            <rFont val="Tahoma"/>
            <family val="2"/>
          </rPr>
          <t xml:space="preserve">
Enter building width in metres for the lower storey</t>
        </r>
      </text>
    </comment>
    <comment ref="D38" authorId="0" shapeId="0" xr:uid="{00000000-0006-0000-0200-00000D000000}">
      <text>
        <r>
          <rPr>
            <b/>
            <sz val="9"/>
            <color indexed="81"/>
            <rFont val="Tahoma"/>
            <family val="2"/>
          </rPr>
          <t>Plan area of lower storey</t>
        </r>
        <r>
          <rPr>
            <sz val="9"/>
            <color indexed="81"/>
            <rFont val="Tahoma"/>
            <family val="2"/>
          </rPr>
          <t xml:space="preserve">
Enter gross building area in square metres for the lower storey.</t>
        </r>
      </text>
    </comment>
    <comment ref="D39" authorId="0" shapeId="0" xr:uid="{00000000-0006-0000-0200-00000E000000}">
      <text>
        <r>
          <rPr>
            <b/>
            <sz val="9"/>
            <color indexed="81"/>
            <rFont val="Tahoma"/>
            <family val="2"/>
          </rPr>
          <t>HLI = Interior wall height.</t>
        </r>
        <r>
          <rPr>
            <sz val="9"/>
            <color indexed="81"/>
            <rFont val="Tahoma"/>
            <family val="2"/>
          </rPr>
          <t xml:space="preserve">
Enter lower storey interior wall height in metres  from bottom of bottom plate to top of top plate.</t>
        </r>
      </text>
    </comment>
    <comment ref="D40" authorId="0" shapeId="0" xr:uid="{00000000-0006-0000-0200-00000F000000}">
      <text>
        <r>
          <rPr>
            <b/>
            <sz val="9"/>
            <color indexed="81"/>
            <rFont val="Tahoma"/>
            <family val="2"/>
          </rPr>
          <t xml:space="preserve">HLE = Exterior wall height
</t>
        </r>
        <r>
          <rPr>
            <sz val="9"/>
            <color indexed="81"/>
            <rFont val="Tahoma"/>
            <family val="2"/>
          </rPr>
          <t xml:space="preserve">Enter upper storey exterior wall height in metres from bottom of bottom plate to top of floor level.
</t>
        </r>
      </text>
    </comment>
    <comment ref="D44" authorId="0" shapeId="0" xr:uid="{00000000-0006-0000-0200-000010000000}">
      <text>
        <r>
          <rPr>
            <b/>
            <sz val="9"/>
            <color indexed="81"/>
            <rFont val="Tahoma"/>
            <family val="2"/>
          </rPr>
          <t xml:space="preserve">Specified wall cladding weight:
</t>
        </r>
        <r>
          <rPr>
            <sz val="9"/>
            <color indexed="81"/>
            <rFont val="Tahoma"/>
            <family val="2"/>
          </rPr>
          <t>Enter subfloor cladding weight in kg/m2.
It is only necessary to provide a value if the option "Specify" has been selected in the line above.</t>
        </r>
      </text>
    </comment>
    <comment ref="D45" authorId="0" shapeId="0" xr:uid="{00000000-0006-0000-0200-000011000000}">
      <text>
        <r>
          <rPr>
            <b/>
            <sz val="9"/>
            <color indexed="81"/>
            <rFont val="Tahoma"/>
            <family val="2"/>
          </rPr>
          <t>LL = Building Length</t>
        </r>
        <r>
          <rPr>
            <sz val="9"/>
            <color indexed="81"/>
            <rFont val="Tahoma"/>
            <family val="2"/>
          </rPr>
          <t xml:space="preserve">
Enter building length in metres for the subfloor.</t>
        </r>
      </text>
    </comment>
    <comment ref="D46" authorId="0" shapeId="0" xr:uid="{00000000-0006-0000-0200-000012000000}">
      <text>
        <r>
          <rPr>
            <b/>
            <sz val="9"/>
            <color indexed="81"/>
            <rFont val="Tahoma"/>
            <family val="2"/>
          </rPr>
          <t>WS = Building Width</t>
        </r>
        <r>
          <rPr>
            <sz val="9"/>
            <color indexed="81"/>
            <rFont val="Tahoma"/>
            <family val="2"/>
          </rPr>
          <t xml:space="preserve">
Enter building width in metres for the subfloor.</t>
        </r>
      </text>
    </comment>
    <comment ref="D47" authorId="0" shapeId="0" xr:uid="{00000000-0006-0000-0200-000013000000}">
      <text>
        <r>
          <rPr>
            <b/>
            <sz val="9"/>
            <color indexed="81"/>
            <rFont val="Tahoma"/>
            <family val="2"/>
          </rPr>
          <t>Plan area of subfloor</t>
        </r>
        <r>
          <rPr>
            <sz val="9"/>
            <color indexed="81"/>
            <rFont val="Tahoma"/>
            <family val="2"/>
          </rPr>
          <t xml:space="preserve">
Enter gross building area in square metres for the subfloor.</t>
        </r>
      </text>
    </comment>
    <comment ref="D48" authorId="0" shapeId="0" xr:uid="{00000000-0006-0000-0200-000014000000}">
      <text>
        <r>
          <rPr>
            <b/>
            <sz val="9"/>
            <color indexed="81"/>
            <rFont val="Tahoma"/>
            <family val="2"/>
          </rPr>
          <t xml:space="preserve">HS = Exterior wall height
</t>
        </r>
        <r>
          <rPr>
            <sz val="9"/>
            <color indexed="81"/>
            <rFont val="Tahoma"/>
            <family val="2"/>
          </rPr>
          <t xml:space="preserve">Enter subfloor exterior wall height in metres from bottom of bottom plate to top of floor level.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4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4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4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4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4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4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4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4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4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4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4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4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4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4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4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4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4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4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4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4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4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4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4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4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4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4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4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4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4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4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4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4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4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4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4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4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4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4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4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4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4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4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4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4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4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4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4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4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4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4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4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4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4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4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4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4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4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4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4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4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4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4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4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4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4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4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4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4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4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4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4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4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4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4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4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4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4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4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4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4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4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4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4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4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5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5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5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5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5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5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5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5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5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5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5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5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5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5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5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5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5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5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5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5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5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5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5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5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5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5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5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5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5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5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5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5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5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5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5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5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5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5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5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5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5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5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5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5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5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5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5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5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5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5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5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5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5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5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5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5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5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5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5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5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5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5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5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5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5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5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5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5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5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5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5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5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5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5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5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5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5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5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5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5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5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5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5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5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6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6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6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6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6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6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6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6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6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6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6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6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6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6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6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6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6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6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6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6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6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6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6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6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6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6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6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6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6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6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6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6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6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6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6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6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6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6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6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6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6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6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6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6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6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6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6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6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6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6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6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6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6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6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6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6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6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6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6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6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6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6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6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6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6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6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6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6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6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6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6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6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6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6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6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6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6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6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6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6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6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6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6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6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7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7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7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7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7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7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7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7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7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7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7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7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7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7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7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7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7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7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7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7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7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7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7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7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7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7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7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7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7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7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7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7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7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7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7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7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7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7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7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7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7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7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7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7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7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7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7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7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7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7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7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7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7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7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7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7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7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7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7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7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7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7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7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7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7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7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7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7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7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7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7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7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7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7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7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7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7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7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7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7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7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7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7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7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8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8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8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8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8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8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8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8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8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8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8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8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8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8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8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8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8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8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8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8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8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8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8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8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8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8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8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8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8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8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8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8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8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8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8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8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8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8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8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8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8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8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8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8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8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8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8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8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8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8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8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8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8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8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8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8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8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8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8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8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8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8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8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8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8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8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8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8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8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8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8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8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8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8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8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8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8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8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8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8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8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8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8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8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Temp</author>
  </authors>
  <commentList>
    <comment ref="E8" authorId="0" shapeId="0" xr:uid="{00000000-0006-0000-0900-00000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8" authorId="0" shapeId="0" xr:uid="{00000000-0006-0000-0900-000002000000}">
      <text>
        <r>
          <rPr>
            <b/>
            <sz val="9"/>
            <color indexed="81"/>
            <rFont val="Tahoma"/>
            <family val="2"/>
          </rPr>
          <t>Wall angle:</t>
        </r>
        <r>
          <rPr>
            <sz val="9"/>
            <color indexed="81"/>
            <rFont val="Tahoma"/>
            <family val="2"/>
          </rPr>
          <t xml:space="preserve">
Enter the angle in degrees between the bracing element and the bracing line.</t>
        </r>
      </text>
    </comment>
    <comment ref="E9" authorId="0" shapeId="0" xr:uid="{00000000-0006-0000-0900-00000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9" authorId="0" shapeId="0" xr:uid="{00000000-0006-0000-0900-000004000000}">
      <text>
        <r>
          <rPr>
            <b/>
            <sz val="9"/>
            <color indexed="81"/>
            <rFont val="Tahoma"/>
            <family val="2"/>
          </rPr>
          <t>Wall angle:</t>
        </r>
        <r>
          <rPr>
            <sz val="9"/>
            <color indexed="81"/>
            <rFont val="Tahoma"/>
            <family val="2"/>
          </rPr>
          <t xml:space="preserve">
Enter the angle in degrees between the bracing element and the bracing line.</t>
        </r>
      </text>
    </comment>
    <comment ref="E10" authorId="0" shapeId="0" xr:uid="{00000000-0006-0000-0900-00000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0" authorId="0" shapeId="0" xr:uid="{00000000-0006-0000-0900-000006000000}">
      <text>
        <r>
          <rPr>
            <b/>
            <sz val="9"/>
            <color indexed="81"/>
            <rFont val="Tahoma"/>
            <family val="2"/>
          </rPr>
          <t>Wall angle:</t>
        </r>
        <r>
          <rPr>
            <sz val="9"/>
            <color indexed="81"/>
            <rFont val="Tahoma"/>
            <family val="2"/>
          </rPr>
          <t xml:space="preserve">
Enter the angle in degrees between the bracing element and the bracing line.</t>
        </r>
      </text>
    </comment>
    <comment ref="E11" authorId="0" shapeId="0" xr:uid="{00000000-0006-0000-0900-00000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1" authorId="0" shapeId="0" xr:uid="{00000000-0006-0000-0900-000008000000}">
      <text>
        <r>
          <rPr>
            <b/>
            <sz val="9"/>
            <color indexed="81"/>
            <rFont val="Tahoma"/>
            <family val="2"/>
          </rPr>
          <t>Wall angle:</t>
        </r>
        <r>
          <rPr>
            <sz val="9"/>
            <color indexed="81"/>
            <rFont val="Tahoma"/>
            <family val="2"/>
          </rPr>
          <t xml:space="preserve">
Enter the angle in degrees between the bracing element and the bracing line.</t>
        </r>
      </text>
    </comment>
    <comment ref="E12" authorId="0" shapeId="0" xr:uid="{00000000-0006-0000-0900-00000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2" authorId="0" shapeId="0" xr:uid="{00000000-0006-0000-0900-00000A000000}">
      <text>
        <r>
          <rPr>
            <b/>
            <sz val="9"/>
            <color indexed="81"/>
            <rFont val="Tahoma"/>
            <family val="2"/>
          </rPr>
          <t>Wall angle:</t>
        </r>
        <r>
          <rPr>
            <sz val="9"/>
            <color indexed="81"/>
            <rFont val="Tahoma"/>
            <family val="2"/>
          </rPr>
          <t xml:space="preserve">
Enter the angle in degrees between the bracing element and the bracing line.</t>
        </r>
      </text>
    </comment>
    <comment ref="E13" authorId="0" shapeId="0" xr:uid="{00000000-0006-0000-0900-00000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3" authorId="0" shapeId="0" xr:uid="{00000000-0006-0000-0900-00000C000000}">
      <text>
        <r>
          <rPr>
            <b/>
            <sz val="9"/>
            <color indexed="81"/>
            <rFont val="Tahoma"/>
            <family val="2"/>
          </rPr>
          <t>Wall angle:</t>
        </r>
        <r>
          <rPr>
            <sz val="9"/>
            <color indexed="81"/>
            <rFont val="Tahoma"/>
            <family val="2"/>
          </rPr>
          <t xml:space="preserve">
Enter the angle in degrees between the bracing element and the bracing line.</t>
        </r>
      </text>
    </comment>
    <comment ref="E14" authorId="0" shapeId="0" xr:uid="{00000000-0006-0000-0900-00000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4" authorId="0" shapeId="0" xr:uid="{00000000-0006-0000-0900-00000E000000}">
      <text>
        <r>
          <rPr>
            <b/>
            <sz val="9"/>
            <color indexed="81"/>
            <rFont val="Tahoma"/>
            <family val="2"/>
          </rPr>
          <t>Wall angle:</t>
        </r>
        <r>
          <rPr>
            <sz val="9"/>
            <color indexed="81"/>
            <rFont val="Tahoma"/>
            <family val="2"/>
          </rPr>
          <t xml:space="preserve">
Enter the angle in degrees between the bracing element and the bracing line.</t>
        </r>
      </text>
    </comment>
    <comment ref="E15" authorId="0" shapeId="0" xr:uid="{00000000-0006-0000-0900-00000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5" authorId="0" shapeId="0" xr:uid="{00000000-0006-0000-0900-000010000000}">
      <text>
        <r>
          <rPr>
            <b/>
            <sz val="9"/>
            <color indexed="81"/>
            <rFont val="Tahoma"/>
            <family val="2"/>
          </rPr>
          <t>Wall angle:</t>
        </r>
        <r>
          <rPr>
            <sz val="9"/>
            <color indexed="81"/>
            <rFont val="Tahoma"/>
            <family val="2"/>
          </rPr>
          <t xml:space="preserve">
Enter the angle in degrees between the bracing element and the bracing line.</t>
        </r>
      </text>
    </comment>
    <comment ref="E16" authorId="0" shapeId="0" xr:uid="{00000000-0006-0000-0900-00001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6" authorId="0" shapeId="0" xr:uid="{00000000-0006-0000-0900-000012000000}">
      <text>
        <r>
          <rPr>
            <b/>
            <sz val="9"/>
            <color indexed="81"/>
            <rFont val="Tahoma"/>
            <family val="2"/>
          </rPr>
          <t>Wall angle:</t>
        </r>
        <r>
          <rPr>
            <sz val="9"/>
            <color indexed="81"/>
            <rFont val="Tahoma"/>
            <family val="2"/>
          </rPr>
          <t xml:space="preserve">
Enter the angle in degrees between the bracing element and the bracing line.</t>
        </r>
      </text>
    </comment>
    <comment ref="E17" authorId="0" shapeId="0" xr:uid="{00000000-0006-0000-0900-00001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7" authorId="0" shapeId="0" xr:uid="{00000000-0006-0000-0900-000014000000}">
      <text>
        <r>
          <rPr>
            <b/>
            <sz val="9"/>
            <color indexed="81"/>
            <rFont val="Tahoma"/>
            <family val="2"/>
          </rPr>
          <t>Wall angle:</t>
        </r>
        <r>
          <rPr>
            <sz val="9"/>
            <color indexed="81"/>
            <rFont val="Tahoma"/>
            <family val="2"/>
          </rPr>
          <t xml:space="preserve">
Enter the angle in degrees between the bracing element and the bracing line.</t>
        </r>
      </text>
    </comment>
    <comment ref="E18" authorId="0" shapeId="0" xr:uid="{00000000-0006-0000-0900-00001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8" authorId="0" shapeId="0" xr:uid="{00000000-0006-0000-0900-000016000000}">
      <text>
        <r>
          <rPr>
            <b/>
            <sz val="9"/>
            <color indexed="81"/>
            <rFont val="Tahoma"/>
            <family val="2"/>
          </rPr>
          <t>Wall angle:</t>
        </r>
        <r>
          <rPr>
            <sz val="9"/>
            <color indexed="81"/>
            <rFont val="Tahoma"/>
            <family val="2"/>
          </rPr>
          <t xml:space="preserve">
Enter the angle in degrees between the bracing element and the bracing line.</t>
        </r>
      </text>
    </comment>
    <comment ref="E19" authorId="0" shapeId="0" xr:uid="{00000000-0006-0000-0900-00001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19" authorId="0" shapeId="0" xr:uid="{00000000-0006-0000-0900-000018000000}">
      <text>
        <r>
          <rPr>
            <b/>
            <sz val="9"/>
            <color indexed="81"/>
            <rFont val="Tahoma"/>
            <family val="2"/>
          </rPr>
          <t>Wall angle:</t>
        </r>
        <r>
          <rPr>
            <sz val="9"/>
            <color indexed="81"/>
            <rFont val="Tahoma"/>
            <family val="2"/>
          </rPr>
          <t xml:space="preserve">
Enter the angle in degrees between the bracing element and the bracing line.</t>
        </r>
      </text>
    </comment>
    <comment ref="E20" authorId="0" shapeId="0" xr:uid="{00000000-0006-0000-0900-00001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0" authorId="0" shapeId="0" xr:uid="{00000000-0006-0000-0900-00001A000000}">
      <text>
        <r>
          <rPr>
            <b/>
            <sz val="9"/>
            <color indexed="81"/>
            <rFont val="Tahoma"/>
            <family val="2"/>
          </rPr>
          <t>Wall angle:</t>
        </r>
        <r>
          <rPr>
            <sz val="9"/>
            <color indexed="81"/>
            <rFont val="Tahoma"/>
            <family val="2"/>
          </rPr>
          <t xml:space="preserve">
Enter the angle in degrees between the bracing element and the bracing line.</t>
        </r>
      </text>
    </comment>
    <comment ref="E21" authorId="0" shapeId="0" xr:uid="{00000000-0006-0000-0900-00001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1" authorId="0" shapeId="0" xr:uid="{00000000-0006-0000-0900-00001C000000}">
      <text>
        <r>
          <rPr>
            <b/>
            <sz val="9"/>
            <color indexed="81"/>
            <rFont val="Tahoma"/>
            <family val="2"/>
          </rPr>
          <t>Wall angle:</t>
        </r>
        <r>
          <rPr>
            <sz val="9"/>
            <color indexed="81"/>
            <rFont val="Tahoma"/>
            <family val="2"/>
          </rPr>
          <t xml:space="preserve">
Enter the angle in degrees between the bracing element and the bracing line.</t>
        </r>
      </text>
    </comment>
    <comment ref="E22" authorId="0" shapeId="0" xr:uid="{00000000-0006-0000-0900-00001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2" authorId="0" shapeId="0" xr:uid="{00000000-0006-0000-0900-00001E000000}">
      <text>
        <r>
          <rPr>
            <b/>
            <sz val="9"/>
            <color indexed="81"/>
            <rFont val="Tahoma"/>
            <family val="2"/>
          </rPr>
          <t>Wall angle:</t>
        </r>
        <r>
          <rPr>
            <sz val="9"/>
            <color indexed="81"/>
            <rFont val="Tahoma"/>
            <family val="2"/>
          </rPr>
          <t xml:space="preserve">
Enter the angle in degrees between the bracing element and the bracing line.</t>
        </r>
      </text>
    </comment>
    <comment ref="E23" authorId="0" shapeId="0" xr:uid="{00000000-0006-0000-0900-00001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3" authorId="0" shapeId="0" xr:uid="{00000000-0006-0000-0900-000020000000}">
      <text>
        <r>
          <rPr>
            <b/>
            <sz val="9"/>
            <color indexed="81"/>
            <rFont val="Tahoma"/>
            <family val="2"/>
          </rPr>
          <t>Wall angle:</t>
        </r>
        <r>
          <rPr>
            <sz val="9"/>
            <color indexed="81"/>
            <rFont val="Tahoma"/>
            <family val="2"/>
          </rPr>
          <t xml:space="preserve">
Enter the angle in degrees between the bracing element and the bracing line.</t>
        </r>
      </text>
    </comment>
    <comment ref="E24" authorId="0" shapeId="0" xr:uid="{00000000-0006-0000-0900-00002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4" authorId="0" shapeId="0" xr:uid="{00000000-0006-0000-0900-000022000000}">
      <text>
        <r>
          <rPr>
            <b/>
            <sz val="9"/>
            <color indexed="81"/>
            <rFont val="Tahoma"/>
            <family val="2"/>
          </rPr>
          <t>Wall angle:</t>
        </r>
        <r>
          <rPr>
            <sz val="9"/>
            <color indexed="81"/>
            <rFont val="Tahoma"/>
            <family val="2"/>
          </rPr>
          <t xml:space="preserve">
Enter the angle in degrees between the bracing element and the bracing line.</t>
        </r>
      </text>
    </comment>
    <comment ref="E25" authorId="0" shapeId="0" xr:uid="{00000000-0006-0000-0900-00002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5" authorId="0" shapeId="0" xr:uid="{00000000-0006-0000-0900-000024000000}">
      <text>
        <r>
          <rPr>
            <b/>
            <sz val="9"/>
            <color indexed="81"/>
            <rFont val="Tahoma"/>
            <family val="2"/>
          </rPr>
          <t>Wall angle:</t>
        </r>
        <r>
          <rPr>
            <sz val="9"/>
            <color indexed="81"/>
            <rFont val="Tahoma"/>
            <family val="2"/>
          </rPr>
          <t xml:space="preserve">
Enter the angle in degrees between the bracing element and the bracing line.</t>
        </r>
      </text>
    </comment>
    <comment ref="E26" authorId="0" shapeId="0" xr:uid="{00000000-0006-0000-0900-00002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6" authorId="0" shapeId="0" xr:uid="{00000000-0006-0000-0900-000026000000}">
      <text>
        <r>
          <rPr>
            <b/>
            <sz val="9"/>
            <color indexed="81"/>
            <rFont val="Tahoma"/>
            <family val="2"/>
          </rPr>
          <t>Wall angle:</t>
        </r>
        <r>
          <rPr>
            <sz val="9"/>
            <color indexed="81"/>
            <rFont val="Tahoma"/>
            <family val="2"/>
          </rPr>
          <t xml:space="preserve">
Enter the angle in degrees between the bracing element and the bracing line.</t>
        </r>
      </text>
    </comment>
    <comment ref="E27" authorId="0" shapeId="0" xr:uid="{00000000-0006-0000-0900-00002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7" authorId="0" shapeId="0" xr:uid="{00000000-0006-0000-0900-000028000000}">
      <text>
        <r>
          <rPr>
            <b/>
            <sz val="9"/>
            <color indexed="81"/>
            <rFont val="Tahoma"/>
            <family val="2"/>
          </rPr>
          <t>Wall angle:</t>
        </r>
        <r>
          <rPr>
            <sz val="9"/>
            <color indexed="81"/>
            <rFont val="Tahoma"/>
            <family val="2"/>
          </rPr>
          <t xml:space="preserve">
Enter the angle in degrees between the bracing element and the bracing line.</t>
        </r>
      </text>
    </comment>
    <comment ref="E28" authorId="0" shapeId="0" xr:uid="{00000000-0006-0000-0900-00002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8" authorId="0" shapeId="0" xr:uid="{00000000-0006-0000-0900-00002A000000}">
      <text>
        <r>
          <rPr>
            <b/>
            <sz val="9"/>
            <color indexed="81"/>
            <rFont val="Tahoma"/>
            <family val="2"/>
          </rPr>
          <t>Wall angle:</t>
        </r>
        <r>
          <rPr>
            <sz val="9"/>
            <color indexed="81"/>
            <rFont val="Tahoma"/>
            <family val="2"/>
          </rPr>
          <t xml:space="preserve">
Enter the angle in degrees between the bracing element and the bracing line.</t>
        </r>
      </text>
    </comment>
    <comment ref="E29" authorId="0" shapeId="0" xr:uid="{00000000-0006-0000-0900-00002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29" authorId="0" shapeId="0" xr:uid="{00000000-0006-0000-0900-00002C000000}">
      <text>
        <r>
          <rPr>
            <b/>
            <sz val="9"/>
            <color indexed="81"/>
            <rFont val="Tahoma"/>
            <family val="2"/>
          </rPr>
          <t>Wall angle:</t>
        </r>
        <r>
          <rPr>
            <sz val="9"/>
            <color indexed="81"/>
            <rFont val="Tahoma"/>
            <family val="2"/>
          </rPr>
          <t xml:space="preserve">
Enter the angle in degrees between the bracing element and the bracing line.</t>
        </r>
      </text>
    </comment>
    <comment ref="E30" authorId="0" shapeId="0" xr:uid="{00000000-0006-0000-0900-00002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0" authorId="0" shapeId="0" xr:uid="{00000000-0006-0000-0900-00002E000000}">
      <text>
        <r>
          <rPr>
            <b/>
            <sz val="9"/>
            <color indexed="81"/>
            <rFont val="Tahoma"/>
            <family val="2"/>
          </rPr>
          <t>Wall angle:</t>
        </r>
        <r>
          <rPr>
            <sz val="9"/>
            <color indexed="81"/>
            <rFont val="Tahoma"/>
            <family val="2"/>
          </rPr>
          <t xml:space="preserve">
Enter the angle in degrees between the bracing element and the bracing line.</t>
        </r>
      </text>
    </comment>
    <comment ref="E31" authorId="0" shapeId="0" xr:uid="{00000000-0006-0000-0900-00002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1" authorId="0" shapeId="0" xr:uid="{00000000-0006-0000-0900-000030000000}">
      <text>
        <r>
          <rPr>
            <b/>
            <sz val="9"/>
            <color indexed="81"/>
            <rFont val="Tahoma"/>
            <family val="2"/>
          </rPr>
          <t>Wall angle:</t>
        </r>
        <r>
          <rPr>
            <sz val="9"/>
            <color indexed="81"/>
            <rFont val="Tahoma"/>
            <family val="2"/>
          </rPr>
          <t xml:space="preserve">
Enter the angle in degrees between the bracing element and the bracing line.</t>
        </r>
      </text>
    </comment>
    <comment ref="E32" authorId="0" shapeId="0" xr:uid="{00000000-0006-0000-0900-00003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2" authorId="0" shapeId="0" xr:uid="{00000000-0006-0000-0900-000032000000}">
      <text>
        <r>
          <rPr>
            <b/>
            <sz val="9"/>
            <color indexed="81"/>
            <rFont val="Tahoma"/>
            <family val="2"/>
          </rPr>
          <t>Wall angle:</t>
        </r>
        <r>
          <rPr>
            <sz val="9"/>
            <color indexed="81"/>
            <rFont val="Tahoma"/>
            <family val="2"/>
          </rPr>
          <t xml:space="preserve">
Enter the angle in degrees between the bracing element and the bracing line.</t>
        </r>
      </text>
    </comment>
    <comment ref="E33" authorId="0" shapeId="0" xr:uid="{00000000-0006-0000-0900-00003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3" authorId="0" shapeId="0" xr:uid="{00000000-0006-0000-0900-000034000000}">
      <text>
        <r>
          <rPr>
            <b/>
            <sz val="9"/>
            <color indexed="81"/>
            <rFont val="Tahoma"/>
            <family val="2"/>
          </rPr>
          <t>Wall angle:</t>
        </r>
        <r>
          <rPr>
            <sz val="9"/>
            <color indexed="81"/>
            <rFont val="Tahoma"/>
            <family val="2"/>
          </rPr>
          <t xml:space="preserve">
Enter the angle in degrees between the bracing element and the bracing line.</t>
        </r>
      </text>
    </comment>
    <comment ref="E34" authorId="0" shapeId="0" xr:uid="{00000000-0006-0000-0900-00003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4" authorId="0" shapeId="0" xr:uid="{00000000-0006-0000-0900-000036000000}">
      <text>
        <r>
          <rPr>
            <b/>
            <sz val="9"/>
            <color indexed="81"/>
            <rFont val="Tahoma"/>
            <family val="2"/>
          </rPr>
          <t>Wall angle:</t>
        </r>
        <r>
          <rPr>
            <sz val="9"/>
            <color indexed="81"/>
            <rFont val="Tahoma"/>
            <family val="2"/>
          </rPr>
          <t xml:space="preserve">
Enter the angle in degrees between the bracing element and the bracing line.</t>
        </r>
      </text>
    </comment>
    <comment ref="E35" authorId="0" shapeId="0" xr:uid="{00000000-0006-0000-0900-00003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5" authorId="0" shapeId="0" xr:uid="{00000000-0006-0000-0900-000038000000}">
      <text>
        <r>
          <rPr>
            <b/>
            <sz val="9"/>
            <color indexed="81"/>
            <rFont val="Tahoma"/>
            <family val="2"/>
          </rPr>
          <t>Wall angle:</t>
        </r>
        <r>
          <rPr>
            <sz val="9"/>
            <color indexed="81"/>
            <rFont val="Tahoma"/>
            <family val="2"/>
          </rPr>
          <t xml:space="preserve">
Enter the angle in degrees between the bracing element and the bracing line.</t>
        </r>
      </text>
    </comment>
    <comment ref="E36" authorId="0" shapeId="0" xr:uid="{00000000-0006-0000-0900-00003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6" authorId="0" shapeId="0" xr:uid="{00000000-0006-0000-0900-00003A000000}">
      <text>
        <r>
          <rPr>
            <b/>
            <sz val="9"/>
            <color indexed="81"/>
            <rFont val="Tahoma"/>
            <family val="2"/>
          </rPr>
          <t>Wall angle:</t>
        </r>
        <r>
          <rPr>
            <sz val="9"/>
            <color indexed="81"/>
            <rFont val="Tahoma"/>
            <family val="2"/>
          </rPr>
          <t xml:space="preserve">
Enter the angle in degrees between the bracing element and the bracing line.</t>
        </r>
      </text>
    </comment>
    <comment ref="E37" authorId="0" shapeId="0" xr:uid="{00000000-0006-0000-0900-00003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7" authorId="0" shapeId="0" xr:uid="{00000000-0006-0000-0900-00003C000000}">
      <text>
        <r>
          <rPr>
            <b/>
            <sz val="9"/>
            <color indexed="81"/>
            <rFont val="Tahoma"/>
            <family val="2"/>
          </rPr>
          <t>Wall angle:</t>
        </r>
        <r>
          <rPr>
            <sz val="9"/>
            <color indexed="81"/>
            <rFont val="Tahoma"/>
            <family val="2"/>
          </rPr>
          <t xml:space="preserve">
Enter the angle in degrees between the bracing element and the bracing line.</t>
        </r>
      </text>
    </comment>
    <comment ref="E38" authorId="0" shapeId="0" xr:uid="{00000000-0006-0000-0900-00003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8" authorId="0" shapeId="0" xr:uid="{00000000-0006-0000-0900-00003E000000}">
      <text>
        <r>
          <rPr>
            <b/>
            <sz val="9"/>
            <color indexed="81"/>
            <rFont val="Tahoma"/>
            <family val="2"/>
          </rPr>
          <t>Wall angle:</t>
        </r>
        <r>
          <rPr>
            <sz val="9"/>
            <color indexed="81"/>
            <rFont val="Tahoma"/>
            <family val="2"/>
          </rPr>
          <t xml:space="preserve">
Enter the angle in degrees between the bracing element and the bracing line.</t>
        </r>
      </text>
    </comment>
    <comment ref="E39" authorId="0" shapeId="0" xr:uid="{00000000-0006-0000-0900-00003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39" authorId="0" shapeId="0" xr:uid="{00000000-0006-0000-0900-000040000000}">
      <text>
        <r>
          <rPr>
            <b/>
            <sz val="9"/>
            <color indexed="81"/>
            <rFont val="Tahoma"/>
            <family val="2"/>
          </rPr>
          <t>Wall angle:</t>
        </r>
        <r>
          <rPr>
            <sz val="9"/>
            <color indexed="81"/>
            <rFont val="Tahoma"/>
            <family val="2"/>
          </rPr>
          <t xml:space="preserve">
Enter the angle in degrees between the bracing element and the bracing line.</t>
        </r>
      </text>
    </comment>
    <comment ref="E40" authorId="0" shapeId="0" xr:uid="{00000000-0006-0000-0900-00004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0" authorId="0" shapeId="0" xr:uid="{00000000-0006-0000-0900-000042000000}">
      <text>
        <r>
          <rPr>
            <b/>
            <sz val="9"/>
            <color indexed="81"/>
            <rFont val="Tahoma"/>
            <family val="2"/>
          </rPr>
          <t>Wall angle:</t>
        </r>
        <r>
          <rPr>
            <sz val="9"/>
            <color indexed="81"/>
            <rFont val="Tahoma"/>
            <family val="2"/>
          </rPr>
          <t xml:space="preserve">
Enter the angle in degrees between the bracing element and the bracing line.</t>
        </r>
      </text>
    </comment>
    <comment ref="E41" authorId="0" shapeId="0" xr:uid="{00000000-0006-0000-0900-00004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1" authorId="0" shapeId="0" xr:uid="{00000000-0006-0000-0900-000044000000}">
      <text>
        <r>
          <rPr>
            <b/>
            <sz val="9"/>
            <color indexed="81"/>
            <rFont val="Tahoma"/>
            <family val="2"/>
          </rPr>
          <t>Wall angle:</t>
        </r>
        <r>
          <rPr>
            <sz val="9"/>
            <color indexed="81"/>
            <rFont val="Tahoma"/>
            <family val="2"/>
          </rPr>
          <t xml:space="preserve">
Enter the angle in degrees between the bracing element and the bracing line.</t>
        </r>
      </text>
    </comment>
    <comment ref="E42" authorId="0" shapeId="0" xr:uid="{00000000-0006-0000-0900-000045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2" authorId="0" shapeId="0" xr:uid="{00000000-0006-0000-0900-000046000000}">
      <text>
        <r>
          <rPr>
            <b/>
            <sz val="9"/>
            <color indexed="81"/>
            <rFont val="Tahoma"/>
            <family val="2"/>
          </rPr>
          <t>Wall angle:</t>
        </r>
        <r>
          <rPr>
            <sz val="9"/>
            <color indexed="81"/>
            <rFont val="Tahoma"/>
            <family val="2"/>
          </rPr>
          <t xml:space="preserve">
Enter the angle in degrees between the bracing element and the bracing line.</t>
        </r>
      </text>
    </comment>
    <comment ref="E43" authorId="0" shapeId="0" xr:uid="{00000000-0006-0000-0900-000047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3" authorId="0" shapeId="0" xr:uid="{00000000-0006-0000-0900-000048000000}">
      <text>
        <r>
          <rPr>
            <b/>
            <sz val="9"/>
            <color indexed="81"/>
            <rFont val="Tahoma"/>
            <family val="2"/>
          </rPr>
          <t>Wall angle:</t>
        </r>
        <r>
          <rPr>
            <sz val="9"/>
            <color indexed="81"/>
            <rFont val="Tahoma"/>
            <family val="2"/>
          </rPr>
          <t xml:space="preserve">
Enter the angle in degrees between the bracing element and the bracing line.</t>
        </r>
      </text>
    </comment>
    <comment ref="E44" authorId="0" shapeId="0" xr:uid="{00000000-0006-0000-0900-000049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4" authorId="0" shapeId="0" xr:uid="{00000000-0006-0000-0900-00004A000000}">
      <text>
        <r>
          <rPr>
            <b/>
            <sz val="9"/>
            <color indexed="81"/>
            <rFont val="Tahoma"/>
            <family val="2"/>
          </rPr>
          <t>Wall angle:</t>
        </r>
        <r>
          <rPr>
            <sz val="9"/>
            <color indexed="81"/>
            <rFont val="Tahoma"/>
            <family val="2"/>
          </rPr>
          <t xml:space="preserve">
Enter the angle in degrees between the bracing element and the bracing line.</t>
        </r>
      </text>
    </comment>
    <comment ref="E45" authorId="0" shapeId="0" xr:uid="{00000000-0006-0000-0900-00004B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5" authorId="0" shapeId="0" xr:uid="{00000000-0006-0000-0900-00004C000000}">
      <text>
        <r>
          <rPr>
            <b/>
            <sz val="9"/>
            <color indexed="81"/>
            <rFont val="Tahoma"/>
            <family val="2"/>
          </rPr>
          <t>Wall angle:</t>
        </r>
        <r>
          <rPr>
            <sz val="9"/>
            <color indexed="81"/>
            <rFont val="Tahoma"/>
            <family val="2"/>
          </rPr>
          <t xml:space="preserve">
Enter the angle in degrees between the bracing element and the bracing line.</t>
        </r>
      </text>
    </comment>
    <comment ref="E46" authorId="0" shapeId="0" xr:uid="{00000000-0006-0000-0900-00004D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6" authorId="0" shapeId="0" xr:uid="{00000000-0006-0000-0900-00004E000000}">
      <text>
        <r>
          <rPr>
            <b/>
            <sz val="9"/>
            <color indexed="81"/>
            <rFont val="Tahoma"/>
            <family val="2"/>
          </rPr>
          <t>Wall angle:</t>
        </r>
        <r>
          <rPr>
            <sz val="9"/>
            <color indexed="81"/>
            <rFont val="Tahoma"/>
            <family val="2"/>
          </rPr>
          <t xml:space="preserve">
Enter the angle in degrees between the bracing element and the bracing line.</t>
        </r>
      </text>
    </comment>
    <comment ref="E47" authorId="0" shapeId="0" xr:uid="{00000000-0006-0000-0900-00004F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7" authorId="0" shapeId="0" xr:uid="{00000000-0006-0000-0900-000050000000}">
      <text>
        <r>
          <rPr>
            <b/>
            <sz val="9"/>
            <color indexed="81"/>
            <rFont val="Tahoma"/>
            <family val="2"/>
          </rPr>
          <t>Wall angle:</t>
        </r>
        <r>
          <rPr>
            <sz val="9"/>
            <color indexed="81"/>
            <rFont val="Tahoma"/>
            <family val="2"/>
          </rPr>
          <t xml:space="preserve">
Enter the angle in degrees between the bracing element and the bracing line.</t>
        </r>
      </text>
    </comment>
    <comment ref="E48" authorId="0" shapeId="0" xr:uid="{00000000-0006-0000-0900-000051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8" authorId="0" shapeId="0" xr:uid="{00000000-0006-0000-0900-000052000000}">
      <text>
        <r>
          <rPr>
            <b/>
            <sz val="9"/>
            <color indexed="81"/>
            <rFont val="Tahoma"/>
            <family val="2"/>
          </rPr>
          <t>Wall angle:</t>
        </r>
        <r>
          <rPr>
            <sz val="9"/>
            <color indexed="81"/>
            <rFont val="Tahoma"/>
            <family val="2"/>
          </rPr>
          <t xml:space="preserve">
Enter the angle in degrees between the bracing element and the bracing line.</t>
        </r>
      </text>
    </comment>
    <comment ref="E49" authorId="0" shapeId="0" xr:uid="{00000000-0006-0000-0900-000053000000}">
      <text>
        <r>
          <rPr>
            <b/>
            <sz val="9"/>
            <color indexed="81"/>
            <rFont val="Tahoma"/>
            <family val="2"/>
          </rPr>
          <t>Length or 1</t>
        </r>
        <r>
          <rPr>
            <sz val="9"/>
            <color indexed="81"/>
            <rFont val="Tahoma"/>
            <family val="2"/>
          </rPr>
          <t xml:space="preserve">
Enter the length of the wall in metres (e.g. 1.4) or else for Gamma and other unitised systems Enter 1.</t>
        </r>
      </text>
    </comment>
    <comment ref="G49" authorId="0" shapeId="0" xr:uid="{00000000-0006-0000-0900-000054000000}">
      <text>
        <r>
          <rPr>
            <b/>
            <sz val="9"/>
            <color indexed="81"/>
            <rFont val="Tahoma"/>
            <family val="2"/>
          </rPr>
          <t>Wall angle:</t>
        </r>
        <r>
          <rPr>
            <sz val="9"/>
            <color indexed="81"/>
            <rFont val="Tahoma"/>
            <family val="2"/>
          </rPr>
          <t xml:space="preserve">
Enter the angle in degrees between the bracing element and the bracing line.</t>
        </r>
      </text>
    </comment>
  </commentList>
</comments>
</file>

<file path=xl/sharedStrings.xml><?xml version="1.0" encoding="utf-8"?>
<sst xmlns="http://schemas.openxmlformats.org/spreadsheetml/2006/main" count="1607" uniqueCount="621">
  <si>
    <t>Line name</t>
  </si>
  <si>
    <t>T1</t>
  </si>
  <si>
    <t>T2</t>
  </si>
  <si>
    <t>T3</t>
  </si>
  <si>
    <t>T4</t>
  </si>
  <si>
    <t>T5</t>
  </si>
  <si>
    <t>T6</t>
  </si>
  <si>
    <t>U1</t>
  </si>
  <si>
    <t>U2</t>
  </si>
  <si>
    <t>U3</t>
  </si>
  <si>
    <t>U4</t>
  </si>
  <si>
    <t>U5</t>
  </si>
  <si>
    <t>U6</t>
  </si>
  <si>
    <t>V1</t>
  </si>
  <si>
    <t>V2</t>
  </si>
  <si>
    <t>V3</t>
  </si>
  <si>
    <t>V4</t>
  </si>
  <si>
    <t>V5</t>
  </si>
  <si>
    <t>V6</t>
  </si>
  <si>
    <t>W</t>
  </si>
  <si>
    <t>W1</t>
  </si>
  <si>
    <t>W2</t>
  </si>
  <si>
    <t>W3</t>
  </si>
  <si>
    <t>W4</t>
  </si>
  <si>
    <t>W5</t>
  </si>
  <si>
    <t>W6</t>
  </si>
  <si>
    <t>X1</t>
  </si>
  <si>
    <t>X2</t>
  </si>
  <si>
    <t>X3</t>
  </si>
  <si>
    <t>X4</t>
  </si>
  <si>
    <t>X5</t>
  </si>
  <si>
    <t>X6</t>
  </si>
  <si>
    <t>Y1</t>
  </si>
  <si>
    <t>Y2</t>
  </si>
  <si>
    <t>Y3</t>
  </si>
  <si>
    <t>Y4</t>
  </si>
  <si>
    <t>Y5</t>
  </si>
  <si>
    <t>Y6</t>
  </si>
  <si>
    <t>Z1</t>
  </si>
  <si>
    <t>Z2</t>
  </si>
  <si>
    <t>Z3</t>
  </si>
  <si>
    <t>Z4</t>
  </si>
  <si>
    <t>Z5</t>
  </si>
  <si>
    <t>Z6</t>
  </si>
  <si>
    <t>Gamma</t>
  </si>
  <si>
    <t>Plasterboard</t>
  </si>
  <si>
    <t>Plywood</t>
  </si>
  <si>
    <t>Supplier</t>
  </si>
  <si>
    <t>System</t>
  </si>
  <si>
    <t>Minimum length</t>
  </si>
  <si>
    <t>Wind          BU's per unit</t>
  </si>
  <si>
    <t>Earthquake       BU's per unit</t>
  </si>
  <si>
    <t>None</t>
  </si>
  <si>
    <t>spare</t>
  </si>
  <si>
    <t>Values achieved</t>
  </si>
  <si>
    <t>Wall angle in degrees</t>
  </si>
  <si>
    <t>Wind BU's</t>
  </si>
  <si>
    <t>EQ   BU's</t>
  </si>
  <si>
    <t xml:space="preserve">Bracing wall type </t>
  </si>
  <si>
    <t>Spare</t>
  </si>
  <si>
    <t>wind rating</t>
  </si>
  <si>
    <t>EQ rating</t>
  </si>
  <si>
    <t>Used in formula below.</t>
  </si>
  <si>
    <t>Selection No from second combo box - ie bracing system</t>
  </si>
  <si>
    <t>Used min length (m)</t>
  </si>
  <si>
    <t>Wind          BU's/m</t>
  </si>
  <si>
    <t>Earthquake       BU's/m</t>
  </si>
  <si>
    <t>Q1</t>
  </si>
  <si>
    <t>Q2</t>
  </si>
  <si>
    <t>Q3</t>
  </si>
  <si>
    <t>Q4</t>
  </si>
  <si>
    <t>Wind           BU's/unit or BU's/m</t>
  </si>
  <si>
    <t>Earthquake        BU's/unit or BU's/m</t>
  </si>
  <si>
    <t>NZS 3604</t>
  </si>
  <si>
    <t>braced piles</t>
  </si>
  <si>
    <t>cantilever pile</t>
  </si>
  <si>
    <t>anchor pile</t>
  </si>
  <si>
    <t>UserDefined</t>
  </si>
  <si>
    <t>Foundations</t>
  </si>
  <si>
    <t>Q5</t>
  </si>
  <si>
    <t>Q6</t>
  </si>
  <si>
    <t>Total bracing achieved</t>
  </si>
  <si>
    <t>Note, spreadsheet from here and to RHS is just to define drop down menus for the boxes in Column D</t>
  </si>
  <si>
    <t>Drop down menu for boxes in Column C</t>
  </si>
  <si>
    <t>Key for Source</t>
  </si>
  <si>
    <t>Source Name</t>
  </si>
  <si>
    <t>Used on RHS</t>
  </si>
  <si>
    <t>Upper or single storey bracing walls</t>
  </si>
  <si>
    <t>Source of published bracing rating</t>
  </si>
  <si>
    <t>Bracing element label</t>
  </si>
  <si>
    <t>Total bracing required</t>
  </si>
  <si>
    <t>Gamma bracing solution V1</t>
  </si>
  <si>
    <t>Is bracing element length specified  less than minimum?</t>
  </si>
  <si>
    <t>Bracing line bracing capacity BU's</t>
  </si>
  <si>
    <t>No of bracing lines</t>
  </si>
  <si>
    <t xml:space="preserve">Check minimum bracing rating  in Section 5.4.7 of NZS 3604 </t>
  </si>
  <si>
    <t>If external wall give length (m)</t>
  </si>
  <si>
    <t>Requirement for internal walls</t>
  </si>
  <si>
    <t>Requirement for external walls</t>
  </si>
  <si>
    <t>A</t>
  </si>
  <si>
    <t>A1</t>
  </si>
  <si>
    <t>A2</t>
  </si>
  <si>
    <t>A3</t>
  </si>
  <si>
    <t>A4</t>
  </si>
  <si>
    <t>A5</t>
  </si>
  <si>
    <t>A6</t>
  </si>
  <si>
    <t>B</t>
  </si>
  <si>
    <t>B1</t>
  </si>
  <si>
    <t>B2</t>
  </si>
  <si>
    <t>B3</t>
  </si>
  <si>
    <t>B4</t>
  </si>
  <si>
    <t>B5</t>
  </si>
  <si>
    <t>B6</t>
  </si>
  <si>
    <t>C</t>
  </si>
  <si>
    <t>C1</t>
  </si>
  <si>
    <t>C2</t>
  </si>
  <si>
    <t>C3</t>
  </si>
  <si>
    <t>C4</t>
  </si>
  <si>
    <t>C5</t>
  </si>
  <si>
    <t>C6</t>
  </si>
  <si>
    <t>D</t>
  </si>
  <si>
    <t>D1</t>
  </si>
  <si>
    <t>D2</t>
  </si>
  <si>
    <t>D3</t>
  </si>
  <si>
    <t>D4</t>
  </si>
  <si>
    <t>D5</t>
  </si>
  <si>
    <t>D6</t>
  </si>
  <si>
    <t>E</t>
  </si>
  <si>
    <t>E1</t>
  </si>
  <si>
    <t>E2</t>
  </si>
  <si>
    <t>E3</t>
  </si>
  <si>
    <t>E4</t>
  </si>
  <si>
    <t>E5</t>
  </si>
  <si>
    <t>E6</t>
  </si>
  <si>
    <t>F</t>
  </si>
  <si>
    <t>F1</t>
  </si>
  <si>
    <t>F2</t>
  </si>
  <si>
    <t>F3</t>
  </si>
  <si>
    <t>F4</t>
  </si>
  <si>
    <t>F5</t>
  </si>
  <si>
    <t>F6</t>
  </si>
  <si>
    <t>G</t>
  </si>
  <si>
    <t>G1</t>
  </si>
  <si>
    <t>G2</t>
  </si>
  <si>
    <t>G3</t>
  </si>
  <si>
    <t>G4</t>
  </si>
  <si>
    <t>G5</t>
  </si>
  <si>
    <t>G6</t>
  </si>
  <si>
    <t>Subfloor bracing walls</t>
  </si>
  <si>
    <t>Lower storey bracing walls</t>
  </si>
  <si>
    <t>Wall Height   (metres)</t>
  </si>
  <si>
    <t>1 or wall length in metres</t>
  </si>
  <si>
    <t>Job Description - what is typed here will be reproduced on print sheet.</t>
  </si>
  <si>
    <t xml:space="preserve">Warning. This spreadsheet calculates </t>
  </si>
  <si>
    <t xml:space="preserve">the bracing rating for the building defined. </t>
  </si>
  <si>
    <t xml:space="preserve">It does not check that the building defined </t>
  </si>
  <si>
    <t>How many storeys above slab or subfloor?</t>
  </si>
  <si>
    <t>Foundation type</t>
  </si>
  <si>
    <t>RoofH = Roof height above eaves (m)</t>
  </si>
  <si>
    <t>LR = Maximum roof length (m)</t>
  </si>
  <si>
    <t>WR = Maximum roof width (m)</t>
  </si>
  <si>
    <t>Roof pitch (degrees)</t>
  </si>
  <si>
    <t>Room in roof space?</t>
  </si>
  <si>
    <t>Roof cladding weight</t>
  </si>
  <si>
    <r>
      <t>Specified roof cladding weight option (kg/m</t>
    </r>
    <r>
      <rPr>
        <vertAlign val="superscript"/>
        <sz val="10"/>
        <color indexed="8"/>
        <rFont val="Arial"/>
        <family val="2"/>
      </rPr>
      <t>2</t>
    </r>
    <r>
      <rPr>
        <sz val="10"/>
        <color indexed="8"/>
        <rFont val="Arial"/>
        <family val="2"/>
      </rPr>
      <t>)</t>
    </r>
  </si>
  <si>
    <t>Floor live load</t>
  </si>
  <si>
    <t>Specified floor loading option (kPa)</t>
  </si>
  <si>
    <t>Single storey building definitions</t>
  </si>
  <si>
    <t>Average exterior wall cladding weight</t>
  </si>
  <si>
    <r>
      <t>Specified wall cladding weight option (kg/m</t>
    </r>
    <r>
      <rPr>
        <vertAlign val="superscript"/>
        <sz val="10"/>
        <color indexed="8"/>
        <rFont val="Arial"/>
        <family val="2"/>
      </rPr>
      <t>2</t>
    </r>
    <r>
      <rPr>
        <sz val="10"/>
        <color indexed="8"/>
        <rFont val="Arial"/>
        <family val="2"/>
      </rPr>
      <t>)</t>
    </r>
  </si>
  <si>
    <t>LU = Building length (m)</t>
  </si>
  <si>
    <t>WU = Building width (m)</t>
  </si>
  <si>
    <r>
      <t>Gross building plan area (m</t>
    </r>
    <r>
      <rPr>
        <vertAlign val="superscript"/>
        <sz val="10"/>
        <color indexed="8"/>
        <rFont val="Arial"/>
        <family val="2"/>
      </rPr>
      <t>2</t>
    </r>
    <r>
      <rPr>
        <sz val="10"/>
        <color indexed="8"/>
        <rFont val="Arial"/>
        <family val="2"/>
      </rPr>
      <t>)</t>
    </r>
  </si>
  <si>
    <t>HUI = Interior wall height (m)</t>
  </si>
  <si>
    <t>HUE = Exterior wall height (m)</t>
  </si>
  <si>
    <t>Lower storey</t>
  </si>
  <si>
    <t>Two storey building definitions</t>
  </si>
  <si>
    <t>Subfloor</t>
  </si>
  <si>
    <t>Wind speed</t>
  </si>
  <si>
    <t>Choose which option you wish to use to specify wind speed.</t>
  </si>
  <si>
    <t>(a) Specify the wind zone such as from Table 5.4 of NZS 3604.</t>
  </si>
  <si>
    <t>(b) Specify the wind speed in m/sec directly in the adjacent blue cell.  Wind speed =</t>
  </si>
  <si>
    <t>m/sec</t>
  </si>
  <si>
    <t>(c) Get the wind speed calculated in the yellow zone below as per Table 5.1 of NZS3604.</t>
  </si>
  <si>
    <t>Wind Zone</t>
  </si>
  <si>
    <t>Wind Region from Figure 5.1 of NZS 3604</t>
  </si>
  <si>
    <t>Wind zone determined =</t>
  </si>
  <si>
    <t>Roughness from Section 5.2.3 of NZS 3604</t>
  </si>
  <si>
    <t>Exposure from Section 5.2.4 of NZS 3604</t>
  </si>
  <si>
    <t>Topography from Section 5.2.5 of NZS 3604</t>
  </si>
  <si>
    <t>Earthquake Zone from Figure 5.4 of NZS 3604</t>
  </si>
  <si>
    <t>Subsoil classification from Section 5.3.3 of NZS 3604</t>
  </si>
  <si>
    <t xml:space="preserve">Upper storey </t>
  </si>
  <si>
    <t>Total Wind Demand/Provided in BU's</t>
  </si>
  <si>
    <t>Demand</t>
  </si>
  <si>
    <t>Provided</t>
  </si>
  <si>
    <t>Wall along direction</t>
  </si>
  <si>
    <t>Wall across direction</t>
  </si>
  <si>
    <t>Total EQ Demand/Provided in BU's</t>
  </si>
  <si>
    <t>Check of bracing capacity</t>
  </si>
  <si>
    <t>WindSpeedKey</t>
  </si>
  <si>
    <t>(b) Specify the wind speed in m/sec directly.</t>
  </si>
  <si>
    <t xml:space="preserve">Column = </t>
  </si>
  <si>
    <t xml:space="preserve">Row = </t>
  </si>
  <si>
    <t>Value =</t>
  </si>
  <si>
    <t>(c) Get the wind speed calculated using the blue zone below.</t>
  </si>
  <si>
    <t>Wind speed =</t>
  </si>
  <si>
    <t>m/s</t>
  </si>
  <si>
    <t>Table 5.4 olf NZS 3604</t>
  </si>
  <si>
    <t>Wind Zones</t>
  </si>
  <si>
    <t>Region</t>
  </si>
  <si>
    <t>Topographic</t>
  </si>
  <si>
    <t>Roughness</t>
  </si>
  <si>
    <t>Exposure</t>
  </si>
  <si>
    <t>Urban</t>
  </si>
  <si>
    <t>Sheltered</t>
  </si>
  <si>
    <t>Open</t>
  </si>
  <si>
    <t>Exposed</t>
  </si>
  <si>
    <t>EQ Zone</t>
  </si>
  <si>
    <t>Soil Class</t>
  </si>
  <si>
    <t>Lateral coefficient C</t>
  </si>
  <si>
    <t>SED</t>
  </si>
  <si>
    <t>Wind speed used =</t>
  </si>
  <si>
    <t>Drop down box contents</t>
  </si>
  <si>
    <t>NumStoreys</t>
  </si>
  <si>
    <t>Slab</t>
  </si>
  <si>
    <t>roof slope use:</t>
  </si>
  <si>
    <t>Building height H =</t>
  </si>
  <si>
    <t>Num</t>
  </si>
  <si>
    <t>Roof</t>
  </si>
  <si>
    <t>Room</t>
  </si>
  <si>
    <t xml:space="preserve">Roof </t>
  </si>
  <si>
    <t>Floor</t>
  </si>
  <si>
    <t xml:space="preserve">Cladding </t>
  </si>
  <si>
    <t>HS=</t>
  </si>
  <si>
    <t>of</t>
  </si>
  <si>
    <t>or Slab</t>
  </si>
  <si>
    <t>slope</t>
  </si>
  <si>
    <t>in</t>
  </si>
  <si>
    <t>Weight</t>
  </si>
  <si>
    <t>Loading</t>
  </si>
  <si>
    <t>HLE=</t>
  </si>
  <si>
    <t>Storeys</t>
  </si>
  <si>
    <t>Roofspace</t>
  </si>
  <si>
    <t>Upper</t>
  </si>
  <si>
    <t>Lower</t>
  </si>
  <si>
    <t>HUE=</t>
  </si>
  <si>
    <t>RoofH=</t>
  </si>
  <si>
    <t>Single storey</t>
  </si>
  <si>
    <t>0 to 25 degrees</t>
  </si>
  <si>
    <t>No</t>
  </si>
  <si>
    <t>Light</t>
  </si>
  <si>
    <t>2 kPa</t>
  </si>
  <si>
    <t>XX</t>
  </si>
  <si>
    <t>Two storey</t>
  </si>
  <si>
    <t>25 to 45 degrees</t>
  </si>
  <si>
    <t>Yes</t>
  </si>
  <si>
    <t>Heavy</t>
  </si>
  <si>
    <t>3 kPa</t>
  </si>
  <si>
    <t>Medium</t>
  </si>
  <si>
    <t>Roof slope</t>
  </si>
  <si>
    <t>degrees</t>
  </si>
  <si>
    <t>Get Tan of this angle</t>
  </si>
  <si>
    <t>45 to 60 degrees</t>
  </si>
  <si>
    <t>M/T</t>
  </si>
  <si>
    <t>Specify</t>
  </si>
  <si>
    <t>Calculate wind demand load</t>
  </si>
  <si>
    <t>V=</t>
  </si>
  <si>
    <t>Use q=</t>
  </si>
  <si>
    <t>kPa</t>
  </si>
  <si>
    <t>L</t>
  </si>
  <si>
    <t>M</t>
  </si>
  <si>
    <t>H</t>
  </si>
  <si>
    <t>VH</t>
  </si>
  <si>
    <t>EH</t>
  </si>
  <si>
    <t>q:</t>
  </si>
  <si>
    <t>cwall</t>
  </si>
  <si>
    <r>
      <t>Values of C</t>
    </r>
    <r>
      <rPr>
        <vertAlign val="subscript"/>
        <sz val="10"/>
        <color indexed="8"/>
        <rFont val="Arial"/>
        <family val="2"/>
      </rPr>
      <t>pe</t>
    </r>
    <r>
      <rPr>
        <sz val="10"/>
        <color indexed="8"/>
        <rFont val="Arial"/>
        <family val="2"/>
      </rPr>
      <t xml:space="preserve"> roof from Page 22 SR168</t>
    </r>
  </si>
  <si>
    <t>Roof coefficient =</t>
  </si>
  <si>
    <t>Y=</t>
  </si>
  <si>
    <t>m</t>
  </si>
  <si>
    <t>Total bracing rating for building</t>
  </si>
  <si>
    <t>LL</t>
  </si>
  <si>
    <t>Across</t>
  </si>
  <si>
    <t>Along</t>
  </si>
  <si>
    <t>Roof wind coefficient</t>
  </si>
  <si>
    <t>HUE</t>
  </si>
  <si>
    <t>CPW</t>
  </si>
  <si>
    <t>Interp value</t>
  </si>
  <si>
    <t>HLI</t>
  </si>
  <si>
    <t>LR</t>
  </si>
  <si>
    <t>RoofH</t>
  </si>
  <si>
    <t>YY</t>
  </si>
  <si>
    <t>Earthquake loads</t>
  </si>
  <si>
    <t>Tanslope</t>
  </si>
  <si>
    <t>Floor loads</t>
  </si>
  <si>
    <t>Floor dead load</t>
  </si>
  <si>
    <t xml:space="preserve">Live load </t>
  </si>
  <si>
    <t xml:space="preserve">used with factor </t>
  </si>
  <si>
    <t>Total =</t>
  </si>
  <si>
    <t>A2 floor weight</t>
  </si>
  <si>
    <t>kN</t>
  </si>
  <si>
    <t>A3 floor weight</t>
  </si>
  <si>
    <t>A3 floor weight Single</t>
  </si>
  <si>
    <t>Get weight of exterior walls</t>
  </si>
  <si>
    <t>Constants</t>
  </si>
  <si>
    <t>Percent of exterior walls which are openings</t>
  </si>
  <si>
    <t>Top Storey</t>
  </si>
  <si>
    <t>Bottom  Storey</t>
  </si>
  <si>
    <t>Percent of wall inertia load considered transmitted up or down</t>
  </si>
  <si>
    <t>% Up</t>
  </si>
  <si>
    <t>% Down</t>
  </si>
  <si>
    <t xml:space="preserve">Weight of </t>
  </si>
  <si>
    <t>Partitions</t>
  </si>
  <si>
    <t>Total length of exterior walls in upper floor</t>
  </si>
  <si>
    <t>Total length of exterior walls in lower floor</t>
  </si>
  <si>
    <t>Total length of exterior walls in subfloor</t>
  </si>
  <si>
    <t>kg/m2</t>
  </si>
  <si>
    <t xml:space="preserve">or </t>
  </si>
  <si>
    <t>kN/m2</t>
  </si>
  <si>
    <t xml:space="preserve"> Note have added on 20 kg/m2 if they specify cladding weight</t>
  </si>
  <si>
    <t>Calculate wall weight effectively at roof level = one third weight of top storey walls but ignoring roof wt at this stage.</t>
  </si>
  <si>
    <t>Exterior walls</t>
  </si>
  <si>
    <t>Calculate wall weight effectively at first floor level in two storey building on concrete floor or subfloor</t>
  </si>
  <si>
    <t>= one third weight of G-1 + two thirds weight of 1-2</t>
  </si>
  <si>
    <t>Ext. walls 1-roof</t>
  </si>
  <si>
    <t>Exterior walls G-1</t>
  </si>
  <si>
    <r>
      <t xml:space="preserve">Calculate wall weight effectively at </t>
    </r>
    <r>
      <rPr>
        <b/>
        <u/>
        <sz val="10"/>
        <color indexed="8"/>
        <rFont val="Arial"/>
        <family val="2"/>
      </rPr>
      <t>L</t>
    </r>
    <r>
      <rPr>
        <b/>
        <sz val="10"/>
        <color indexed="8"/>
        <rFont val="Arial"/>
        <family val="2"/>
      </rPr>
      <t xml:space="preserve">ower </t>
    </r>
    <r>
      <rPr>
        <b/>
        <u/>
        <sz val="10"/>
        <color indexed="8"/>
        <rFont val="Arial"/>
        <family val="2"/>
      </rPr>
      <t>S</t>
    </r>
    <r>
      <rPr>
        <b/>
        <sz val="10"/>
        <color indexed="8"/>
        <rFont val="Arial"/>
        <family val="2"/>
      </rPr>
      <t xml:space="preserve">uspended </t>
    </r>
    <r>
      <rPr>
        <b/>
        <u/>
        <sz val="10"/>
        <color indexed="8"/>
        <rFont val="Arial"/>
        <family val="2"/>
      </rPr>
      <t>F</t>
    </r>
    <r>
      <rPr>
        <b/>
        <sz val="10"/>
        <color indexed="8"/>
        <rFont val="Arial"/>
        <family val="2"/>
      </rPr>
      <t>loor (LSF) level in two storey building with subfloor</t>
    </r>
  </si>
  <si>
    <t>Exterior walls LSF-1</t>
  </si>
  <si>
    <t>Partitions LSF-1</t>
  </si>
  <si>
    <t xml:space="preserve">Note - no partitions in basement </t>
  </si>
  <si>
    <t>Exterior walls G-LSF</t>
  </si>
  <si>
    <r>
      <t xml:space="preserve">Calculate wall weight effectively at </t>
    </r>
    <r>
      <rPr>
        <b/>
        <u/>
        <sz val="10"/>
        <color indexed="8"/>
        <rFont val="Arial"/>
        <family val="2"/>
      </rPr>
      <t>S</t>
    </r>
    <r>
      <rPr>
        <b/>
        <sz val="10"/>
        <color indexed="8"/>
        <rFont val="Arial"/>
        <family val="2"/>
      </rPr>
      <t xml:space="preserve">uspended </t>
    </r>
    <r>
      <rPr>
        <b/>
        <u/>
        <sz val="10"/>
        <color indexed="8"/>
        <rFont val="Arial"/>
        <family val="2"/>
      </rPr>
      <t>F</t>
    </r>
    <r>
      <rPr>
        <b/>
        <sz val="10"/>
        <color indexed="8"/>
        <rFont val="Arial"/>
        <family val="2"/>
      </rPr>
      <t>loor (SF) level in single storey building with subfloor</t>
    </r>
  </si>
  <si>
    <t>Exterior walls SF-Roof</t>
  </si>
  <si>
    <t>Exterior walls G-SF</t>
  </si>
  <si>
    <t>Get total weight at roof level</t>
  </si>
  <si>
    <t>Add on the extra area of roof outside the building area. This is Roof Length x(roof width - building width)+building width x(roof length - building length)</t>
  </si>
  <si>
    <t>Extra area</t>
  </si>
  <si>
    <t>Total roof area</t>
  </si>
  <si>
    <t>Roof cladding slope weight</t>
  </si>
  <si>
    <t>Roof cladding plan weight</t>
  </si>
  <si>
    <t>Ceiling + framing weight</t>
  </si>
  <si>
    <t>as assumed in background to NZS 3604</t>
  </si>
  <si>
    <t>Roof +ceiling weight</t>
  </si>
  <si>
    <t>Total weight at roof level</t>
  </si>
  <si>
    <t>Calculate weights effectively at first floor level in two storey building on concrete or subfloor</t>
  </si>
  <si>
    <t>Wall weight</t>
  </si>
  <si>
    <t>Floor weight</t>
  </si>
  <si>
    <t>Calculate weights effectively at lower suspended floor level in two storey building with subfloor</t>
  </si>
  <si>
    <t>Calculate weight effectively at suspended floor level in single storey building with subfloor</t>
  </si>
  <si>
    <t>Consider a single storey building on concrete slab</t>
  </si>
  <si>
    <t>Total mass =</t>
  </si>
  <si>
    <t>Hence force =</t>
  </si>
  <si>
    <t xml:space="preserve">Distributed </t>
  </si>
  <si>
    <t>Shear</t>
  </si>
  <si>
    <t>Consider a two storey building on concrete slab</t>
  </si>
  <si>
    <t>wh</t>
  </si>
  <si>
    <t>Force</t>
  </si>
  <si>
    <t>Mass at height</t>
  </si>
  <si>
    <t>=</t>
  </si>
  <si>
    <t>Consider a two storey building on a subfloor</t>
  </si>
  <si>
    <t>Consider a one storey building on a subfloor</t>
  </si>
  <si>
    <t>Total load</t>
  </si>
  <si>
    <t>single storey blg</t>
  </si>
  <si>
    <t>two storey blg</t>
  </si>
  <si>
    <t>Total</t>
  </si>
  <si>
    <t>storey</t>
  </si>
  <si>
    <t>This building</t>
  </si>
  <si>
    <t>(BU's)</t>
  </si>
  <si>
    <t>No sub</t>
  </si>
  <si>
    <t>with sub</t>
  </si>
  <si>
    <t>Top storey</t>
  </si>
  <si>
    <t>Bottom storey</t>
  </si>
  <si>
    <t>N/A</t>
  </si>
  <si>
    <t>This is the summary for any combination of storeys/sub</t>
  </si>
  <si>
    <t>Summary for specified construction</t>
  </si>
  <si>
    <t>But ignore part storey in roof space</t>
  </si>
  <si>
    <t>including part storey in roof space</t>
  </si>
  <si>
    <t>Number of storeys:</t>
  </si>
  <si>
    <t>Specified maximum pitch (degrees) option</t>
  </si>
  <si>
    <t>0 to 25</t>
  </si>
  <si>
    <t>25 to 45</t>
  </si>
  <si>
    <t>45 to 60</t>
  </si>
  <si>
    <t>Press Print to print this page as a record of the analysis</t>
  </si>
  <si>
    <t>RoofH = Roof height above eaves (m) =</t>
  </si>
  <si>
    <t>LR = Maximum roof length (m) =</t>
  </si>
  <si>
    <t>WR = Maximum roof width (m) =</t>
  </si>
  <si>
    <t>Roof cladding weight =</t>
  </si>
  <si>
    <t>Floor live load =</t>
  </si>
  <si>
    <t>Summary of bracing demand and resistance:</t>
  </si>
  <si>
    <t>Summary of bracing demand and resistance: Units BU's.</t>
  </si>
  <si>
    <t>Building and roof description</t>
  </si>
  <si>
    <t>Upper or single storey details</t>
  </si>
  <si>
    <t>Average exterior wall cladding weight =</t>
  </si>
  <si>
    <t>LU = Building length (m) =</t>
  </si>
  <si>
    <t>WU = Building width (m) =</t>
  </si>
  <si>
    <t>HUI = Interior wall height (m) =</t>
  </si>
  <si>
    <t>HUE = Exterior wall height (m) =</t>
  </si>
  <si>
    <r>
      <t>AU =Gross building plan area (m</t>
    </r>
    <r>
      <rPr>
        <vertAlign val="superscript"/>
        <sz val="10"/>
        <color indexed="8"/>
        <rFont val="Arial"/>
        <family val="2"/>
      </rPr>
      <t>2</t>
    </r>
    <r>
      <rPr>
        <sz val="10"/>
        <color indexed="8"/>
        <rFont val="Arial"/>
        <family val="2"/>
      </rPr>
      <t>) =</t>
    </r>
  </si>
  <si>
    <t xml:space="preserve">Earthquake Zone = </t>
  </si>
  <si>
    <t>Subsoil classification =</t>
  </si>
  <si>
    <t>(a) Resistance of bracing systems used in the upper floor in the across direction.</t>
  </si>
  <si>
    <t>(b) Resistance of bracing systems used in the upper floor in the along direction.</t>
  </si>
  <si>
    <t>Wind</t>
  </si>
  <si>
    <t>Earthquake</t>
  </si>
  <si>
    <t>Along direction</t>
  </si>
  <si>
    <t>Across direction</t>
  </si>
  <si>
    <t>Weight/unit area of walls top storey</t>
  </si>
  <si>
    <t>Weight/unit area of walls lower storey</t>
  </si>
  <si>
    <t>Weight/unit area of walls subfloor</t>
  </si>
  <si>
    <t>HUI</t>
  </si>
  <si>
    <t>LU</t>
  </si>
  <si>
    <t>HS</t>
  </si>
  <si>
    <t>LS</t>
  </si>
  <si>
    <t>(c) Resistance of bracing systems used in the lower floor in the across direction.</t>
  </si>
  <si>
    <t>(d) Resistance of bracing systems used in the lower floor in the along direction.</t>
  </si>
  <si>
    <t>(f) Resistance of bracing systems used in the subfloor in the along direction.</t>
  </si>
  <si>
    <t>(e) Resistance of bracing systems used in the subfloor  in the across direction.</t>
  </si>
  <si>
    <t>Very High</t>
  </si>
  <si>
    <t>Extra High</t>
  </si>
  <si>
    <t>Low</t>
  </si>
  <si>
    <t>High</t>
  </si>
  <si>
    <r>
      <t>Floor area (m</t>
    </r>
    <r>
      <rPr>
        <vertAlign val="superscript"/>
        <sz val="10"/>
        <color indexed="8"/>
        <rFont val="Arial"/>
        <family val="2"/>
      </rPr>
      <t>2</t>
    </r>
    <r>
      <rPr>
        <sz val="10"/>
        <color indexed="8"/>
        <rFont val="Arial"/>
        <family val="2"/>
      </rPr>
      <t>)  =</t>
    </r>
  </si>
  <si>
    <t xml:space="preserve">    Note for a rectangular building roof width x roof length gives </t>
  </si>
  <si>
    <t>square metres</t>
  </si>
  <si>
    <t>weight</t>
  </si>
  <si>
    <t xml:space="preserve">  this column has 4 BU's/m2 added if room in roofspace</t>
  </si>
  <si>
    <t>Is it a Lee Zone - see Figure 5.1 of NZS 3604?</t>
  </si>
  <si>
    <t xml:space="preserve">   Lee Zone</t>
  </si>
  <si>
    <t>Not a Lee Zone</t>
  </si>
  <si>
    <t>Yes  a Lee Zone</t>
  </si>
  <si>
    <t>Get this angle in radians</t>
  </si>
  <si>
    <t>QQQ</t>
  </si>
  <si>
    <t>CPR</t>
  </si>
  <si>
    <t>Note, 0.8 factor is combination factor of Page 22 of Shelton.</t>
  </si>
  <si>
    <t>Intellectual Property &amp; Copyright</t>
  </si>
  <si>
    <t>Downloading Software</t>
  </si>
  <si>
    <t>Permission’s</t>
  </si>
  <si>
    <t>It is not permitted to:</t>
  </si>
  <si>
    <t>It is permitted to:</t>
  </si>
  <si>
    <t xml:space="preserve"> </t>
  </si>
  <si>
    <t>Limitations of Use</t>
  </si>
  <si>
    <t>Liability</t>
  </si>
  <si>
    <t>Faults</t>
  </si>
  <si>
    <t>Terms &amp; Conditions of Use</t>
  </si>
  <si>
    <t>The Gamma Bracing Calculator Software is owned by Gamma Bracing Technologies Ltd. The software has been created by Gamma Bracing Technologies Ltd and is protected by Copyright as per the New Zealand Copyright Act 1994. All rights of the Gamma Bracing Software (GBCS) are reserved by Gamma Bracing Technologies Ltd.</t>
  </si>
  <si>
    <t>Users are to register the following information prior to each download of the Gamma Bracing Calculator Software.</t>
  </si>
  <si>
    <t xml:space="preserve">Gamma Bracing Technologies Ltd Software Calculator </t>
  </si>
  <si>
    <t>Operating Instructions</t>
  </si>
  <si>
    <t>Overview</t>
  </si>
  <si>
    <t xml:space="preserve">All timber framed structures in NZ are required to provide adequate structural performance as in accordance with the New Zealand building code. </t>
  </si>
  <si>
    <t>The following instructions are designed as a quick guide on how to use the Gamma Bracing Calculator Software. However designing the structural aspects of a building require a good knowledge and understanding of the principles of building timber framed structures.</t>
  </si>
  <si>
    <t>Instructions</t>
  </si>
  <si>
    <t>Project Details</t>
  </si>
  <si>
    <t>Type in the name of the owner and the property address details including the Lot number and the DP number. Details for the Architect, Designer and Engineer can be also be added should they be required.</t>
  </si>
  <si>
    <t>Calculating the Demand</t>
  </si>
  <si>
    <t>Wind demand requirements can be further refined by choosing from the drop down lists in the Yellow panel.</t>
  </si>
  <si>
    <t>Calculating the Achieved</t>
  </si>
  <si>
    <t>To calculate the achieved go to following sheets (depending on the building design). Use Upper along and upper across sheets for single level structures.</t>
  </si>
  <si>
    <t>Ph : 0800 272 733</t>
  </si>
  <si>
    <t xml:space="preserve">Gamma Bracing Technologies Ltd will not accept any liability for any miss-use of the Gamma Bracing Calculator Software resulting in any incorrect calculation of bracing values. </t>
  </si>
  <si>
    <t>Gamma Bracing Technologies Ltd is not liable for any incorrect data that has been inputted into any of the aforementioned sheets.</t>
  </si>
  <si>
    <t>Gamma Bracing Technologies will not accept any liability of any or all of the following claims</t>
  </si>
  <si>
    <t xml:space="preserve">It is currently acceptable to use a combination of different bracing systems along the same bracing line. However it is not permitted to place more than one bracing element in the same position. </t>
  </si>
  <si>
    <t>Building dimensions, roof and wall cladding weights need to be inputted to enable a bracing demand to be calculated. Incorrect information or information not inputted will result in no result and a warning notification.</t>
  </si>
  <si>
    <t xml:space="preserve">Each achieved sheet allows the option to choose from the preferred Gamma Bracing systems individual bracing elements as well as the bracing systems detailed below. These systems will require the correct references and values to be inputted prior to being used in each of the achieved sheets. Strictly follow the manufacturer’s instructions and ensure the correct Wind and Earthquake values are used. When panel or sheet bracing systems are used the wall length will be required to calculate the bracing values of each bracing element. </t>
  </si>
  <si>
    <t>Should there be any difficulty in using the Gamma Bracing Software, please contact Gamma Bracing Technologies Ltd at the earliest oppotunity.</t>
  </si>
  <si>
    <t>Print Sheet</t>
  </si>
  <si>
    <t>the Gamma Bracing Software Calculator</t>
  </si>
  <si>
    <t>Masonry</t>
  </si>
  <si>
    <t>M1</t>
  </si>
  <si>
    <t>M2</t>
  </si>
  <si>
    <t>M3</t>
  </si>
  <si>
    <t>M5</t>
  </si>
  <si>
    <t>M4</t>
  </si>
  <si>
    <t>M6</t>
  </si>
  <si>
    <t>M1 (0.75-1.5m)</t>
  </si>
  <si>
    <t>M2 (1.5-3.0m)</t>
  </si>
  <si>
    <t>M3 (3.0-4.5m)</t>
  </si>
  <si>
    <r>
      <t>M4 (</t>
    </r>
    <r>
      <rPr>
        <sz val="12"/>
        <rFont val="Calibri"/>
        <family val="2"/>
      </rPr>
      <t>˃</t>
    </r>
    <r>
      <rPr>
        <sz val="12"/>
        <rFont val="Arial"/>
        <family val="2"/>
      </rPr>
      <t xml:space="preserve"> 4.5m)</t>
    </r>
  </si>
  <si>
    <t>N</t>
  </si>
  <si>
    <t>N1</t>
  </si>
  <si>
    <t>N2</t>
  </si>
  <si>
    <t>N3</t>
  </si>
  <si>
    <t>N4</t>
  </si>
  <si>
    <t>N5</t>
  </si>
  <si>
    <t>N6</t>
  </si>
  <si>
    <t>O</t>
  </si>
  <si>
    <t>P</t>
  </si>
  <si>
    <t>Q</t>
  </si>
  <si>
    <t>O1</t>
  </si>
  <si>
    <t>O2</t>
  </si>
  <si>
    <t>O3</t>
  </si>
  <si>
    <t>O4</t>
  </si>
  <si>
    <t>O5</t>
  </si>
  <si>
    <t>P1</t>
  </si>
  <si>
    <t>P2</t>
  </si>
  <si>
    <t>P3</t>
  </si>
  <si>
    <t>P4</t>
  </si>
  <si>
    <t>P5</t>
  </si>
  <si>
    <t>P6</t>
  </si>
  <si>
    <t>O6</t>
  </si>
  <si>
    <t>PLY</t>
  </si>
  <si>
    <t>complies with the scope of NZS 3604.</t>
  </si>
  <si>
    <t>New Zealand</t>
  </si>
  <si>
    <t>*This must be a number only, not a range and should not include units.</t>
  </si>
  <si>
    <t>Minimum length* (m)</t>
  </si>
  <si>
    <t>Spare*</t>
  </si>
  <si>
    <t>Min. No. or Length* (m)</t>
  </si>
  <si>
    <t>R</t>
  </si>
  <si>
    <t>L1</t>
  </si>
  <si>
    <t>L2</t>
  </si>
  <si>
    <t>L3</t>
  </si>
  <si>
    <t>L4</t>
  </si>
  <si>
    <t>L5</t>
  </si>
  <si>
    <t>L6</t>
  </si>
  <si>
    <t>R1</t>
  </si>
  <si>
    <t>R2</t>
  </si>
  <si>
    <t>R3</t>
  </si>
  <si>
    <t>R4</t>
  </si>
  <si>
    <t>R5</t>
  </si>
  <si>
    <t>R6</t>
  </si>
  <si>
    <t>S</t>
  </si>
  <si>
    <t>S1</t>
  </si>
  <si>
    <t>S2</t>
  </si>
  <si>
    <t>S3</t>
  </si>
  <si>
    <t>S4</t>
  </si>
  <si>
    <t>S5</t>
  </si>
  <si>
    <t>S6</t>
  </si>
  <si>
    <t>USG Boral</t>
  </si>
  <si>
    <t>Gamma Bracing Technologies Ltd</t>
  </si>
  <si>
    <t>Single or upper storey bracing walls</t>
  </si>
  <si>
    <t>UB1S 0.4 - 6.0</t>
  </si>
  <si>
    <t xml:space="preserve">Check minimum bracing rating  in Section 5.4.7 of NZS 3604:2011 </t>
  </si>
  <si>
    <t>This sheet defines bracing walls in the ACROSS direction</t>
  </si>
  <si>
    <t>GBTL - Single or Upper ACROSS</t>
  </si>
  <si>
    <t>GBTL - Single or Upper ALONG</t>
  </si>
  <si>
    <t>This sheet defines bracing walls in the ALONG direction</t>
  </si>
  <si>
    <t xml:space="preserve">Check minimum bracing rating  in Section 5.4.7 of NZS 3604: 2011 </t>
  </si>
  <si>
    <t>GBTL - Lower ACROSS</t>
  </si>
  <si>
    <t>GBTL - Lower Along</t>
  </si>
  <si>
    <t>GBTL - Subfloor Across</t>
  </si>
  <si>
    <t>GBTL - Subfloor Along</t>
  </si>
  <si>
    <t>Check minimum bracing rating  in Section 5.4.7 of NZS 3604:2011</t>
  </si>
  <si>
    <t>Gamma Bracing Technologies Ltd - Bracing Software</t>
  </si>
  <si>
    <r>
      <t>1.</t>
    </r>
    <r>
      <rPr>
        <i/>
        <sz val="11"/>
        <color theme="1"/>
        <rFont val="Times New Roman"/>
        <family val="1"/>
      </rPr>
      <t xml:space="preserve">     </t>
    </r>
    <r>
      <rPr>
        <i/>
        <sz val="11"/>
        <color theme="1"/>
        <rFont val="Arial"/>
        <family val="2"/>
      </rPr>
      <t>Name of Company Name.</t>
    </r>
  </si>
  <si>
    <r>
      <t>2.</t>
    </r>
    <r>
      <rPr>
        <i/>
        <sz val="11"/>
        <color theme="1"/>
        <rFont val="Times New Roman"/>
        <family val="1"/>
      </rPr>
      <t xml:space="preserve">     </t>
    </r>
    <r>
      <rPr>
        <i/>
        <sz val="11"/>
        <color theme="1"/>
        <rFont val="Arial"/>
        <family val="2"/>
      </rPr>
      <t>Contact telephone number.</t>
    </r>
  </si>
  <si>
    <r>
      <t>3.</t>
    </r>
    <r>
      <rPr>
        <i/>
        <sz val="11"/>
        <color theme="1"/>
        <rFont val="Times New Roman"/>
        <family val="1"/>
      </rPr>
      <t xml:space="preserve">     </t>
    </r>
    <r>
      <rPr>
        <i/>
        <sz val="11"/>
        <color theme="1"/>
        <rFont val="Arial"/>
        <family val="2"/>
      </rPr>
      <t>Email address.</t>
    </r>
  </si>
  <si>
    <r>
      <t>·</t>
    </r>
    <r>
      <rPr>
        <i/>
        <sz val="11"/>
        <color theme="1"/>
        <rFont val="Times New Roman"/>
        <family val="1"/>
      </rPr>
      <t xml:space="preserve">         </t>
    </r>
    <r>
      <rPr>
        <i/>
        <sz val="11"/>
        <color theme="1"/>
        <rFont val="Arial"/>
        <family val="2"/>
      </rPr>
      <t>Make copies and distribute copies to others.</t>
    </r>
  </si>
  <si>
    <r>
      <t>·</t>
    </r>
    <r>
      <rPr>
        <i/>
        <sz val="11"/>
        <color theme="1"/>
        <rFont val="Times New Roman"/>
        <family val="1"/>
      </rPr>
      <t xml:space="preserve">         </t>
    </r>
    <r>
      <rPr>
        <i/>
        <sz val="11"/>
        <color theme="1"/>
        <rFont val="Arial"/>
        <family val="2"/>
      </rPr>
      <t>Change, add or remove logos or any identification.</t>
    </r>
  </si>
  <si>
    <r>
      <t>·</t>
    </r>
    <r>
      <rPr>
        <i/>
        <sz val="11"/>
        <color theme="1"/>
        <rFont val="Times New Roman"/>
        <family val="1"/>
      </rPr>
      <t xml:space="preserve">         </t>
    </r>
    <r>
      <rPr>
        <i/>
        <sz val="11"/>
        <color theme="1"/>
        <rFont val="Arial"/>
        <family val="2"/>
      </rPr>
      <t>Input details on the sheet labelled Foundations.</t>
    </r>
  </si>
  <si>
    <r>
      <t>·</t>
    </r>
    <r>
      <rPr>
        <i/>
        <sz val="11"/>
        <color theme="1"/>
        <rFont val="Times New Roman"/>
        <family val="1"/>
      </rPr>
      <t xml:space="preserve">         </t>
    </r>
    <r>
      <rPr>
        <i/>
        <sz val="11"/>
        <color theme="1"/>
        <rFont val="Arial"/>
        <family val="2"/>
      </rPr>
      <t>Input details on the sheet labelled Plywood.</t>
    </r>
  </si>
  <si>
    <r>
      <t>·</t>
    </r>
    <r>
      <rPr>
        <i/>
        <sz val="11"/>
        <color theme="1"/>
        <rFont val="Times New Roman"/>
        <family val="1"/>
      </rPr>
      <t xml:space="preserve">         </t>
    </r>
    <r>
      <rPr>
        <i/>
        <sz val="11"/>
        <color theme="1"/>
        <rFont val="Arial"/>
        <family val="2"/>
      </rPr>
      <t>Input details on the sheet labelled Plasterboard.</t>
    </r>
  </si>
  <si>
    <r>
      <t>·</t>
    </r>
    <r>
      <rPr>
        <i/>
        <sz val="11"/>
        <color theme="1"/>
        <rFont val="Times New Roman"/>
        <family val="1"/>
      </rPr>
      <t xml:space="preserve">         </t>
    </r>
    <r>
      <rPr>
        <i/>
        <sz val="11"/>
        <color theme="1"/>
        <rFont val="Arial"/>
        <family val="2"/>
      </rPr>
      <t>Input details on the sheet labelled User Defined.</t>
    </r>
  </si>
  <si>
    <r>
      <t>·</t>
    </r>
    <r>
      <rPr>
        <i/>
        <sz val="11"/>
        <color theme="1"/>
        <rFont val="Times New Roman"/>
        <family val="1"/>
      </rPr>
      <t xml:space="preserve">         </t>
    </r>
    <r>
      <rPr>
        <i/>
        <sz val="11"/>
        <color theme="1"/>
        <rFont val="Arial"/>
        <family val="2"/>
      </rPr>
      <t>To be used within the scope and limitations of NZS3604:2011</t>
    </r>
  </si>
  <si>
    <r>
      <t>·</t>
    </r>
    <r>
      <rPr>
        <i/>
        <sz val="11"/>
        <color theme="1"/>
        <rFont val="Times New Roman"/>
        <family val="1"/>
      </rPr>
      <t xml:space="preserve">         </t>
    </r>
    <r>
      <rPr>
        <i/>
        <sz val="11"/>
        <color theme="1"/>
        <rFont val="Arial"/>
        <family val="2"/>
      </rPr>
      <t>To be used by or the user be supervised by a licensed building practitioner with the appropriate license class where the building design work has been identified as restricted building design.</t>
    </r>
  </si>
  <si>
    <r>
      <t>·</t>
    </r>
    <r>
      <rPr>
        <i/>
        <sz val="11"/>
        <color theme="1"/>
        <rFont val="Times New Roman"/>
        <family val="1"/>
      </rPr>
      <t xml:space="preserve">         </t>
    </r>
    <r>
      <rPr>
        <i/>
        <sz val="11"/>
        <color theme="1"/>
        <rFont val="Arial"/>
        <family val="2"/>
      </rPr>
      <t>Direct</t>
    </r>
  </si>
  <si>
    <r>
      <t>·</t>
    </r>
    <r>
      <rPr>
        <i/>
        <sz val="11"/>
        <color theme="1"/>
        <rFont val="Times New Roman"/>
        <family val="1"/>
      </rPr>
      <t xml:space="preserve">         </t>
    </r>
    <r>
      <rPr>
        <i/>
        <sz val="11"/>
        <color theme="1"/>
        <rFont val="Arial"/>
        <family val="2"/>
      </rPr>
      <t>Indirect</t>
    </r>
  </si>
  <si>
    <r>
      <t>·</t>
    </r>
    <r>
      <rPr>
        <i/>
        <sz val="11"/>
        <color theme="1"/>
        <rFont val="Times New Roman"/>
        <family val="1"/>
      </rPr>
      <t xml:space="preserve">         </t>
    </r>
    <r>
      <rPr>
        <i/>
        <sz val="11"/>
        <color theme="1"/>
        <rFont val="Arial"/>
        <family val="2"/>
      </rPr>
      <t>Special</t>
    </r>
  </si>
  <si>
    <r>
      <t>·</t>
    </r>
    <r>
      <rPr>
        <i/>
        <sz val="11"/>
        <color theme="1"/>
        <rFont val="Times New Roman"/>
        <family val="1"/>
      </rPr>
      <t xml:space="preserve">         </t>
    </r>
    <r>
      <rPr>
        <i/>
        <sz val="11"/>
        <color theme="1"/>
        <rFont val="Arial"/>
        <family val="2"/>
      </rPr>
      <t>Punitive</t>
    </r>
  </si>
  <si>
    <r>
      <t>·</t>
    </r>
    <r>
      <rPr>
        <i/>
        <sz val="11"/>
        <color theme="1"/>
        <rFont val="Times New Roman"/>
        <family val="1"/>
      </rPr>
      <t xml:space="preserve">         </t>
    </r>
    <r>
      <rPr>
        <i/>
        <sz val="11"/>
        <color theme="1"/>
        <rFont val="Arial"/>
        <family val="2"/>
      </rPr>
      <t>Consequential</t>
    </r>
  </si>
  <si>
    <r>
      <t>·</t>
    </r>
    <r>
      <rPr>
        <i/>
        <sz val="11"/>
        <color theme="1"/>
        <rFont val="Times New Roman"/>
        <family val="1"/>
      </rPr>
      <t xml:space="preserve">         </t>
    </r>
    <r>
      <rPr>
        <i/>
        <sz val="11"/>
        <color theme="1"/>
        <rFont val="Arial"/>
        <family val="2"/>
      </rPr>
      <t>Incidental</t>
    </r>
  </si>
  <si>
    <t>2.      Company Name</t>
  </si>
  <si>
    <t xml:space="preserve">Gamma Bracing Technologies Ltd reserves the right to distribute the Gamma Bracing Calculator Software via email, </t>
  </si>
  <si>
    <t xml:space="preserve">Compact Disc or Flash Drive to whom it chooses. </t>
  </si>
  <si>
    <r>
      <t>·</t>
    </r>
    <r>
      <rPr>
        <i/>
        <sz val="11"/>
        <color theme="1"/>
        <rFont val="Times New Roman"/>
        <family val="1"/>
      </rPr>
      <t xml:space="preserve">         </t>
    </r>
    <r>
      <rPr>
        <i/>
        <sz val="11"/>
        <color theme="1"/>
        <rFont val="Arial"/>
        <family val="2"/>
      </rPr>
      <t>Make any modifications to or the appearance of the Gamma Bracing Software.</t>
    </r>
  </si>
  <si>
    <t xml:space="preserve">When using the Gamma Brac calculation sheets it is important to input the correct and latest manufacturers bracing system references and wind and earthquake values. It is important to strictly follow the chosen manufacturers’ latest installation and technical information when calculating structural bracing designs. </t>
  </si>
  <si>
    <t>Contact Information</t>
  </si>
  <si>
    <t>Report any operational faults with the Gamma Bracing Calculator Software to the Technical help line Ph: 0800 272 733</t>
  </si>
  <si>
    <t>Free Phone:</t>
  </si>
  <si>
    <t>0800 272 733</t>
  </si>
  <si>
    <t>09 444 0096</t>
  </si>
  <si>
    <t>Phone/Fax:</t>
  </si>
  <si>
    <t>PO Box 123</t>
  </si>
  <si>
    <t>Albany Village</t>
  </si>
  <si>
    <t>Auckland 0755</t>
  </si>
  <si>
    <t>Address:</t>
  </si>
  <si>
    <r>
      <t>To calculate the wind and earthquake demand requirements go to the</t>
    </r>
    <r>
      <rPr>
        <b/>
        <i/>
        <sz val="11"/>
        <color theme="1"/>
        <rFont val="Arial"/>
        <family val="2"/>
      </rPr>
      <t xml:space="preserve"> Main Menu</t>
    </r>
    <r>
      <rPr>
        <i/>
        <sz val="11"/>
        <color theme="1"/>
        <rFont val="Arial"/>
        <family val="2"/>
      </rPr>
      <t xml:space="preserve"> and input information of the building into the required cells. Cells with drop down lists provide options to choose from – choosing the “specify” option allows for a custom option or value to be loaded. </t>
    </r>
  </si>
  <si>
    <r>
      <t xml:space="preserve">The </t>
    </r>
    <r>
      <rPr>
        <b/>
        <i/>
        <sz val="11"/>
        <color theme="1"/>
        <rFont val="Arial"/>
        <family val="2"/>
      </rPr>
      <t>Print Sheet</t>
    </r>
    <r>
      <rPr>
        <i/>
        <sz val="11"/>
        <color theme="1"/>
        <rFont val="Arial"/>
        <family val="2"/>
      </rPr>
      <t xml:space="preserve"> automatically stores data from the </t>
    </r>
    <r>
      <rPr>
        <b/>
        <i/>
        <sz val="11"/>
        <color theme="1"/>
        <rFont val="Arial"/>
        <family val="2"/>
      </rPr>
      <t>Main Menu</t>
    </r>
    <r>
      <rPr>
        <i/>
        <sz val="11"/>
        <color theme="1"/>
        <rFont val="Arial"/>
        <family val="2"/>
      </rPr>
      <t xml:space="preserve"> and the Along and Across sheets to provide a print version of the bracing calculations. Once the calculations have been completed go to the </t>
    </r>
    <r>
      <rPr>
        <b/>
        <i/>
        <sz val="11"/>
        <color theme="1"/>
        <rFont val="Arial"/>
        <family val="2"/>
      </rPr>
      <t>Print Sheet</t>
    </r>
    <r>
      <rPr>
        <i/>
        <sz val="11"/>
        <color theme="1"/>
        <rFont val="Arial"/>
        <family val="2"/>
      </rPr>
      <t xml:space="preserve"> to print off the information.</t>
    </r>
  </si>
  <si>
    <t>·         Subfloor Along</t>
  </si>
  <si>
    <t>·         Subfloor Across</t>
  </si>
  <si>
    <t>·         Lower Along</t>
  </si>
  <si>
    <t>·         Lower Across</t>
  </si>
  <si>
    <t>·         Single Upper Along</t>
  </si>
  <si>
    <t>·         Single Upper Across</t>
  </si>
  <si>
    <t>·         Foundations</t>
  </si>
  <si>
    <t>·         Plywood</t>
  </si>
  <si>
    <t>·         Plasterboard</t>
  </si>
  <si>
    <t>·         User Defined (Custom bracing systems)</t>
  </si>
  <si>
    <t>Job Description</t>
  </si>
  <si>
    <t>GBF220S/2100</t>
  </si>
  <si>
    <t>GBF220/2400</t>
  </si>
  <si>
    <t>GBF400S/2100</t>
  </si>
  <si>
    <t>GBF400/2400</t>
  </si>
  <si>
    <t>GBF400/2700</t>
  </si>
  <si>
    <t>GBF400/3000</t>
  </si>
  <si>
    <t>GBF535S/2100</t>
  </si>
  <si>
    <t>GBF535/2400</t>
  </si>
  <si>
    <t>GBF535/2700</t>
  </si>
  <si>
    <t>GBF535/3000</t>
  </si>
  <si>
    <t>GBF600S/2100</t>
  </si>
  <si>
    <t>GBF600/2400</t>
  </si>
  <si>
    <t>GBF600/2700</t>
  </si>
  <si>
    <t>GBF600/3000</t>
  </si>
  <si>
    <t>GBPF/2400</t>
  </si>
  <si>
    <t>GBPF/2700</t>
  </si>
  <si>
    <t>The Gamma Bracing Calculator Software has been designed to work in conjunction with NZS3604:2011. The Demand and Achieved sheets within the Gamma Bracing Calculator software allow for a fast and simply way to calculate the structural bracing requirements of a timber framed structure. The Gamma Bracing Software is preloaded with Gamma bracing systems values and there are also options to use other bracing system values. (Other bracing system values will require loading into the designated calculation sheets by the user – refer terms and conditions).</t>
  </si>
  <si>
    <t>Email: techsupportl@gammabracing.co.nz</t>
  </si>
  <si>
    <t>UB2S 0.4 - 4.8</t>
  </si>
  <si>
    <t>UB1M 0.1-1.2</t>
  </si>
  <si>
    <t>UBMP 1.2-2.4</t>
  </si>
  <si>
    <t>UBMP 0.6-1.2</t>
  </si>
  <si>
    <t>UBMP 0.4-0.6</t>
  </si>
  <si>
    <t>UBSM 0.6-2.4</t>
  </si>
  <si>
    <t>UB1M 1.2-2.4</t>
  </si>
  <si>
    <t>UB1FR 0.4-1.2</t>
  </si>
  <si>
    <t>UB1FR 1.2-4.8</t>
  </si>
  <si>
    <t>UB2FR 0.4-1.2</t>
  </si>
  <si>
    <t>UB2FR 1.2-2.4</t>
  </si>
  <si>
    <t>UBFRP 0.4-1.2</t>
  </si>
  <si>
    <t>UBFRP 1.2-2.4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</si>
</sst>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1"/>
      <color theme="1"/>
      <name val="Calibri"/>
      <family val="2"/>
      <scheme val="minor"/>
    </font>
    <font>
      <b/>
      <sz val="11"/>
      <color theme="1"/>
      <name val="Calibri"/>
      <family val="2"/>
      <scheme val="minor"/>
    </font>
    <font>
      <sz val="10"/>
      <name val="Arial"/>
      <family val="2"/>
    </font>
    <font>
      <b/>
      <sz val="12"/>
      <name val="Arial"/>
      <family val="2"/>
    </font>
    <font>
      <b/>
      <sz val="10"/>
      <name val="Arial"/>
      <family val="2"/>
    </font>
    <font>
      <sz val="16"/>
      <name val="Arial"/>
      <family val="2"/>
    </font>
    <font>
      <sz val="12"/>
      <name val="Arial"/>
      <family val="2"/>
    </font>
    <font>
      <b/>
      <sz val="12"/>
      <color indexed="10"/>
      <name val="Arial"/>
      <family val="2"/>
    </font>
    <font>
      <b/>
      <sz val="10"/>
      <color indexed="10"/>
      <name val="Arial"/>
      <family val="2"/>
    </font>
    <font>
      <sz val="11"/>
      <color rgb="FFFF0000"/>
      <name val="Calibri"/>
      <family val="2"/>
      <scheme val="minor"/>
    </font>
    <font>
      <b/>
      <sz val="11"/>
      <name val="Calibri"/>
      <family val="2"/>
      <scheme val="minor"/>
    </font>
    <font>
      <sz val="11"/>
      <name val="Calibri"/>
      <family val="2"/>
      <scheme val="minor"/>
    </font>
    <font>
      <sz val="9"/>
      <color indexed="81"/>
      <name val="Tahoma"/>
      <family val="2"/>
    </font>
    <font>
      <b/>
      <sz val="9"/>
      <color indexed="81"/>
      <name val="Tahoma"/>
      <family val="2"/>
    </font>
    <font>
      <b/>
      <sz val="16"/>
      <color theme="1"/>
      <name val="Calibri"/>
      <family val="2"/>
      <scheme val="minor"/>
    </font>
    <font>
      <b/>
      <sz val="10"/>
      <color theme="1"/>
      <name val="Arial"/>
      <family val="2"/>
    </font>
    <font>
      <b/>
      <sz val="10"/>
      <color indexed="8"/>
      <name val="Arial"/>
      <family val="2"/>
    </font>
    <font>
      <sz val="10"/>
      <color indexed="8"/>
      <name val="Arial"/>
      <family val="2"/>
    </font>
    <font>
      <sz val="10"/>
      <color indexed="12"/>
      <name val="Arial"/>
      <family val="2"/>
    </font>
    <font>
      <sz val="10"/>
      <color indexed="9"/>
      <name val="Arial"/>
      <family val="2"/>
    </font>
    <font>
      <vertAlign val="superscript"/>
      <sz val="10"/>
      <color indexed="8"/>
      <name val="Arial"/>
      <family val="2"/>
    </font>
    <font>
      <b/>
      <u/>
      <sz val="11"/>
      <color theme="1"/>
      <name val="Calibri"/>
      <family val="2"/>
      <scheme val="minor"/>
    </font>
    <font>
      <sz val="10"/>
      <color indexed="10"/>
      <name val="Arial"/>
      <family val="2"/>
    </font>
    <font>
      <b/>
      <u/>
      <sz val="10"/>
      <color indexed="8"/>
      <name val="Arial"/>
      <family val="2"/>
    </font>
    <font>
      <b/>
      <i/>
      <sz val="10"/>
      <color indexed="8"/>
      <name val="Arial"/>
      <family val="2"/>
    </font>
    <font>
      <sz val="8"/>
      <color indexed="9"/>
      <name val="Arial"/>
      <family val="2"/>
    </font>
    <font>
      <sz val="8"/>
      <color indexed="8"/>
      <name val="Arial"/>
      <family val="2"/>
    </font>
    <font>
      <b/>
      <sz val="8"/>
      <color indexed="8"/>
      <name val="Arial"/>
      <family val="2"/>
    </font>
    <font>
      <vertAlign val="subscript"/>
      <sz val="10"/>
      <color indexed="8"/>
      <name val="Arial"/>
      <family val="2"/>
    </font>
    <font>
      <b/>
      <sz val="14"/>
      <color indexed="8"/>
      <name val="Arial"/>
      <family val="2"/>
    </font>
    <font>
      <b/>
      <u val="double"/>
      <sz val="10"/>
      <color indexed="8"/>
      <name val="Arial"/>
      <family val="2"/>
    </font>
    <font>
      <sz val="10"/>
      <color rgb="FFFF0000"/>
      <name val="Arial"/>
      <family val="2"/>
    </font>
    <font>
      <b/>
      <u/>
      <sz val="12"/>
      <name val="Arial"/>
      <family val="2"/>
    </font>
    <font>
      <sz val="8"/>
      <name val="Arial"/>
      <family val="2"/>
    </font>
    <font>
      <b/>
      <sz val="10"/>
      <color rgb="FFFF0000"/>
      <name val="Arial"/>
      <family val="2"/>
    </font>
    <font>
      <sz val="10"/>
      <color rgb="FF000000"/>
      <name val="Arial"/>
      <family val="2"/>
    </font>
    <font>
      <sz val="12"/>
      <name val="Calibri"/>
      <family val="2"/>
    </font>
    <font>
      <b/>
      <i/>
      <sz val="12"/>
      <color rgb="FFFF0000"/>
      <name val="Arial"/>
      <family val="2"/>
    </font>
    <font>
      <b/>
      <sz val="14"/>
      <name val="Arial"/>
      <family val="2"/>
    </font>
    <font>
      <b/>
      <sz val="14"/>
      <color theme="0"/>
      <name val="Arial"/>
      <family val="2"/>
    </font>
    <font>
      <b/>
      <sz val="10"/>
      <color theme="0"/>
      <name val="Arial"/>
      <family val="2"/>
    </font>
    <font>
      <sz val="12"/>
      <color theme="1"/>
      <name val="Calibri"/>
      <family val="2"/>
      <scheme val="minor"/>
    </font>
    <font>
      <sz val="14"/>
      <color theme="1"/>
      <name val="Calibri"/>
      <family val="2"/>
      <scheme val="minor"/>
    </font>
    <font>
      <b/>
      <sz val="20"/>
      <name val="Arial"/>
      <family val="2"/>
    </font>
    <font>
      <b/>
      <sz val="16"/>
      <color theme="1"/>
      <name val="Arial"/>
      <family val="2"/>
    </font>
    <font>
      <i/>
      <sz val="8"/>
      <color theme="1"/>
      <name val="Calibri"/>
      <family val="2"/>
      <scheme val="minor"/>
    </font>
    <font>
      <i/>
      <sz val="10"/>
      <color theme="1"/>
      <name val="Arial"/>
      <family val="2"/>
    </font>
    <font>
      <b/>
      <sz val="20"/>
      <color theme="1"/>
      <name val="Arial"/>
      <family val="2"/>
    </font>
    <font>
      <i/>
      <sz val="11"/>
      <color theme="1"/>
      <name val="Arial"/>
      <family val="2"/>
    </font>
    <font>
      <i/>
      <sz val="11"/>
      <color theme="1"/>
      <name val="Times New Roman"/>
      <family val="1"/>
    </font>
    <font>
      <i/>
      <sz val="11"/>
      <color theme="1"/>
      <name val="Calibri"/>
      <family val="2"/>
      <scheme val="minor"/>
    </font>
    <font>
      <i/>
      <sz val="11"/>
      <color theme="1"/>
      <name val="Symbol"/>
      <family val="1"/>
      <charset val="2"/>
    </font>
    <font>
      <b/>
      <i/>
      <sz val="11"/>
      <color theme="1"/>
      <name val="Arial"/>
      <family val="2"/>
    </font>
    <font>
      <b/>
      <i/>
      <sz val="11"/>
      <color theme="1"/>
      <name val="Calibri"/>
      <family val="2"/>
      <scheme val="minor"/>
    </font>
    <font>
      <sz val="11"/>
      <color theme="0"/>
      <name val="Calibri"/>
      <family val="2"/>
      <scheme val="minor"/>
    </font>
    <font>
      <b/>
      <sz val="12"/>
      <color theme="1"/>
      <name val="Arial"/>
      <family val="2"/>
    </font>
    <font>
      <sz val="10"/>
      <color theme="0"/>
      <name val="Arial"/>
      <family val="2"/>
    </font>
  </fonts>
  <fills count="28">
    <fill>
      <patternFill patternType="none"/>
    </fill>
    <fill>
      <patternFill patternType="gray125"/>
    </fill>
    <fill>
      <patternFill patternType="solid">
        <fgColor indexed="43"/>
        <bgColor indexed="64"/>
      </patternFill>
    </fill>
    <fill>
      <patternFill patternType="solid">
        <fgColor theme="9" tint="0.79998168889431442"/>
        <bgColor indexed="64"/>
      </patternFill>
    </fill>
    <fill>
      <patternFill patternType="solid">
        <fgColor indexed="27"/>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6"/>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47"/>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3" tint="0.59996337778862885"/>
        <bgColor indexed="64"/>
      </patternFill>
    </fill>
    <fill>
      <patternFill patternType="solid">
        <fgColor indexed="31"/>
        <bgColor indexed="64"/>
      </patternFill>
    </fill>
    <fill>
      <patternFill patternType="solid">
        <fgColor indexed="40"/>
        <bgColor indexed="64"/>
      </patternFill>
    </fill>
    <fill>
      <patternFill patternType="solid">
        <fgColor indexed="26"/>
        <bgColor indexed="64"/>
      </patternFill>
    </fill>
    <fill>
      <patternFill patternType="solid">
        <fgColor theme="4"/>
        <bgColor indexed="64"/>
      </patternFill>
    </fill>
    <fill>
      <patternFill patternType="solid">
        <fgColor theme="4" tint="0.39994506668294322"/>
        <bgColor indexed="64"/>
      </patternFill>
    </fill>
    <fill>
      <patternFill patternType="solid">
        <fgColor theme="1"/>
        <bgColor indexed="64"/>
      </patternFill>
    </fill>
    <fill>
      <patternFill patternType="solid">
        <fgColor rgb="FFFFFFCC"/>
        <bgColor indexed="64"/>
      </patternFill>
    </fill>
    <fill>
      <patternFill patternType="solid">
        <fgColor theme="9" tint="0.39997558519241921"/>
        <bgColor indexed="64"/>
      </patternFill>
    </fill>
    <fill>
      <patternFill patternType="solid">
        <fgColor theme="9" tint="-0.249977111117893"/>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style="thin">
        <color indexed="48"/>
      </top>
      <bottom style="thin">
        <color indexed="48"/>
      </bottom>
      <diagonal/>
    </border>
    <border>
      <left/>
      <right style="thin">
        <color indexed="48"/>
      </right>
      <top style="thin">
        <color indexed="48"/>
      </top>
      <bottom style="thin">
        <color indexed="4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right style="thick">
        <color theme="4"/>
      </right>
      <top style="thick">
        <color theme="4"/>
      </top>
      <bottom style="thick">
        <color theme="4"/>
      </bottom>
      <diagonal/>
    </border>
    <border>
      <left style="thick">
        <color theme="4"/>
      </left>
      <right/>
      <top/>
      <bottom style="thick">
        <color theme="4"/>
      </bottom>
      <diagonal/>
    </border>
    <border>
      <left/>
      <right style="thick">
        <color theme="4"/>
      </right>
      <top/>
      <bottom style="thick">
        <color theme="4"/>
      </bottom>
      <diagonal/>
    </border>
    <border>
      <left style="thick">
        <color theme="4"/>
      </left>
      <right style="thick">
        <color theme="4"/>
      </right>
      <top style="thick">
        <color theme="4"/>
      </top>
      <bottom style="thick">
        <color theme="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style="double">
        <color indexed="64"/>
      </right>
      <top style="double">
        <color indexed="64"/>
      </top>
      <bottom style="double">
        <color indexed="64"/>
      </bottom>
      <diagonal/>
    </border>
    <border>
      <left/>
      <right style="thin">
        <color indexed="64"/>
      </right>
      <top/>
      <bottom/>
      <diagonal/>
    </border>
    <border>
      <left style="thin">
        <color indexed="48"/>
      </left>
      <right/>
      <top style="thin">
        <color indexed="48"/>
      </top>
      <bottom style="thin">
        <color indexed="48"/>
      </bottom>
      <diagonal/>
    </border>
    <border>
      <left style="thin">
        <color indexed="64"/>
      </left>
      <right style="thin">
        <color indexed="64"/>
      </right>
      <top style="double">
        <color indexed="64"/>
      </top>
      <bottom style="double">
        <color indexed="64"/>
      </bottom>
      <diagonal/>
    </border>
    <border>
      <left style="double">
        <color auto="1"/>
      </left>
      <right style="double">
        <color auto="1"/>
      </right>
      <top style="double">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right style="thin">
        <color theme="0"/>
      </right>
      <top style="thin">
        <color indexed="64"/>
      </top>
      <bottom/>
      <diagonal/>
    </border>
    <border>
      <left/>
      <right style="thin">
        <color theme="0"/>
      </right>
      <top/>
      <bottom/>
      <diagonal/>
    </border>
    <border>
      <left/>
      <right style="thin">
        <color theme="0"/>
      </right>
      <top/>
      <bottom style="thin">
        <color indexed="64"/>
      </bottom>
      <diagonal/>
    </border>
    <border>
      <left/>
      <right style="thin">
        <color indexed="64"/>
      </right>
      <top style="thin">
        <color indexed="64"/>
      </top>
      <bottom style="dashed">
        <color indexed="64"/>
      </bottom>
      <diagonal/>
    </border>
    <border>
      <left style="thin">
        <color indexed="64"/>
      </left>
      <right/>
      <top style="thin">
        <color indexed="64"/>
      </top>
      <bottom style="thin">
        <color indexed="48"/>
      </bottom>
      <diagonal/>
    </border>
    <border>
      <left/>
      <right/>
      <top style="thin">
        <color indexed="64"/>
      </top>
      <bottom style="thin">
        <color indexed="48"/>
      </bottom>
      <diagonal/>
    </border>
    <border>
      <left/>
      <right style="thin">
        <color indexed="64"/>
      </right>
      <top style="thin">
        <color indexed="64"/>
      </top>
      <bottom style="thin">
        <color indexed="48"/>
      </bottom>
      <diagonal/>
    </border>
    <border>
      <left style="thin">
        <color indexed="64"/>
      </left>
      <right/>
      <top style="thin">
        <color indexed="48"/>
      </top>
      <bottom style="thin">
        <color indexed="48"/>
      </bottom>
      <diagonal/>
    </border>
    <border>
      <left/>
      <right style="thin">
        <color indexed="64"/>
      </right>
      <top style="thin">
        <color indexed="48"/>
      </top>
      <bottom style="thin">
        <color indexed="48"/>
      </bottom>
      <diagonal/>
    </border>
    <border>
      <left style="thin">
        <color indexed="64"/>
      </left>
      <right/>
      <top style="thin">
        <color indexed="48"/>
      </top>
      <bottom style="thin">
        <color indexed="64"/>
      </bottom>
      <diagonal/>
    </border>
    <border>
      <left/>
      <right/>
      <top style="thin">
        <color indexed="48"/>
      </top>
      <bottom style="thin">
        <color indexed="64"/>
      </bottom>
      <diagonal/>
    </border>
    <border>
      <left/>
      <right style="thin">
        <color indexed="64"/>
      </right>
      <top style="thin">
        <color indexed="48"/>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double">
        <color auto="1"/>
      </top>
      <bottom style="double">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xf numFmtId="0" fontId="2" fillId="0" borderId="0"/>
    <xf numFmtId="0" fontId="2" fillId="0" borderId="0"/>
  </cellStyleXfs>
  <cellXfs count="677">
    <xf numFmtId="0" fontId="0" fillId="0" borderId="0" xfId="0"/>
    <xf numFmtId="0" fontId="3" fillId="0" borderId="0" xfId="1" applyFont="1"/>
    <xf numFmtId="0" fontId="2" fillId="0" borderId="0" xfId="1"/>
    <xf numFmtId="0" fontId="4" fillId="0" borderId="1" xfId="1" applyFont="1" applyBorder="1" applyAlignment="1">
      <alignment horizontal="center"/>
    </xf>
    <xf numFmtId="0" fontId="1" fillId="0" borderId="0" xfId="0" applyFont="1"/>
    <xf numFmtId="0" fontId="2" fillId="0" borderId="0" xfId="2"/>
    <xf numFmtId="0" fontId="5" fillId="0" borderId="0" xfId="2" applyFont="1"/>
    <xf numFmtId="0" fontId="6" fillId="0" borderId="0" xfId="2" applyFont="1"/>
    <xf numFmtId="0" fontId="3" fillId="3" borderId="1" xfId="2" applyFont="1" applyFill="1" applyBorder="1" applyAlignment="1" applyProtection="1">
      <alignment wrapText="1"/>
    </xf>
    <xf numFmtId="0" fontId="3" fillId="3" borderId="1" xfId="2" applyFont="1" applyFill="1" applyBorder="1" applyAlignment="1" applyProtection="1">
      <alignment horizontal="center" wrapText="1"/>
    </xf>
    <xf numFmtId="0" fontId="6" fillId="3" borderId="1" xfId="2" applyFont="1" applyFill="1" applyBorder="1" applyProtection="1"/>
    <xf numFmtId="0" fontId="6" fillId="3" borderId="1" xfId="2" applyFont="1" applyFill="1" applyBorder="1" applyAlignment="1" applyProtection="1">
      <alignment horizontal="center"/>
    </xf>
    <xf numFmtId="0" fontId="6" fillId="0" borderId="0" xfId="2" applyFont="1" applyAlignment="1">
      <alignment horizontal="center"/>
    </xf>
    <xf numFmtId="1" fontId="6" fillId="3" borderId="1" xfId="2" applyNumberFormat="1" applyFont="1" applyFill="1" applyBorder="1" applyAlignment="1" applyProtection="1">
      <alignment horizontal="center"/>
    </xf>
    <xf numFmtId="164" fontId="6" fillId="3" borderId="1" xfId="2" quotePrefix="1" applyNumberFormat="1" applyFont="1" applyFill="1" applyBorder="1" applyAlignment="1" applyProtection="1">
      <alignment horizontal="center"/>
    </xf>
    <xf numFmtId="164" fontId="6" fillId="3" borderId="1" xfId="2" applyNumberFormat="1" applyFont="1" applyFill="1" applyBorder="1" applyAlignment="1" applyProtection="1">
      <alignment horizontal="center"/>
    </xf>
    <xf numFmtId="0" fontId="6" fillId="3" borderId="1" xfId="2" applyFont="1" applyFill="1" applyBorder="1"/>
    <xf numFmtId="0" fontId="6" fillId="3" borderId="1" xfId="2" applyFont="1" applyFill="1" applyBorder="1" applyAlignment="1">
      <alignment horizontal="center"/>
    </xf>
    <xf numFmtId="0" fontId="2" fillId="3" borderId="1" xfId="2" applyFill="1" applyBorder="1"/>
    <xf numFmtId="0" fontId="2" fillId="3" borderId="1" xfId="2" applyFill="1" applyBorder="1" applyAlignment="1">
      <alignment horizontal="center"/>
    </xf>
    <xf numFmtId="0" fontId="0" fillId="0" borderId="0" xfId="0" applyAlignment="1">
      <alignment horizontal="center"/>
    </xf>
    <xf numFmtId="0" fontId="3" fillId="3" borderId="1" xfId="2" applyFont="1" applyFill="1" applyBorder="1" applyAlignment="1" applyProtection="1">
      <alignment vertical="center" wrapText="1"/>
    </xf>
    <xf numFmtId="0" fontId="3" fillId="3" borderId="1" xfId="2" applyFont="1" applyFill="1" applyBorder="1" applyAlignment="1" applyProtection="1">
      <alignment horizontal="center" vertical="center" wrapText="1"/>
    </xf>
    <xf numFmtId="1" fontId="3" fillId="0" borderId="1" xfId="1" applyNumberFormat="1" applyFont="1" applyBorder="1" applyAlignment="1">
      <alignment horizontal="center"/>
    </xf>
    <xf numFmtId="0" fontId="7" fillId="0" borderId="1" xfId="1" applyFont="1" applyBorder="1" applyAlignment="1">
      <alignment horizontal="center"/>
    </xf>
    <xf numFmtId="0" fontId="3" fillId="0" borderId="1" xfId="1" applyFont="1" applyBorder="1" applyAlignment="1">
      <alignment horizontal="center"/>
    </xf>
    <xf numFmtId="2" fontId="0" fillId="0" borderId="0" xfId="0" applyNumberFormat="1"/>
    <xf numFmtId="0" fontId="0" fillId="0" borderId="1" xfId="0" applyBorder="1" applyAlignment="1">
      <alignment horizontal="center"/>
    </xf>
    <xf numFmtId="0" fontId="2" fillId="0" borderId="0" xfId="1" applyAlignment="1">
      <alignment horizontal="center"/>
    </xf>
    <xf numFmtId="2" fontId="0" fillId="7" borderId="1" xfId="0" applyNumberFormat="1" applyFill="1" applyBorder="1" applyAlignment="1">
      <alignment horizontal="center"/>
    </xf>
    <xf numFmtId="0" fontId="9" fillId="0" borderId="0" xfId="0" applyFont="1"/>
    <xf numFmtId="0" fontId="4" fillId="2" borderId="0" xfId="1" applyFont="1" applyFill="1" applyBorder="1" applyAlignment="1" applyProtection="1">
      <alignment horizontal="center" wrapText="1"/>
    </xf>
    <xf numFmtId="0" fontId="8" fillId="0" borderId="11" xfId="1" applyFont="1" applyBorder="1" applyAlignment="1">
      <alignment horizontal="center"/>
    </xf>
    <xf numFmtId="0" fontId="3" fillId="2" borderId="1" xfId="0" applyFont="1" applyFill="1" applyBorder="1" applyAlignment="1">
      <alignment wrapText="1"/>
    </xf>
    <xf numFmtId="0" fontId="3" fillId="2" borderId="1" xfId="0" applyFont="1" applyFill="1" applyBorder="1" applyAlignment="1">
      <alignment horizontal="center" wrapText="1"/>
    </xf>
    <xf numFmtId="0" fontId="6" fillId="4" borderId="1" xfId="0" applyFont="1" applyFill="1" applyBorder="1"/>
    <xf numFmtId="0" fontId="6" fillId="4" borderId="1" xfId="0" applyFont="1" applyFill="1" applyBorder="1" applyAlignment="1">
      <alignment horizontal="center"/>
    </xf>
    <xf numFmtId="0" fontId="2" fillId="8" borderId="1" xfId="1" applyFill="1" applyBorder="1"/>
    <xf numFmtId="0" fontId="2" fillId="8" borderId="12" xfId="1" applyFont="1" applyFill="1" applyBorder="1"/>
    <xf numFmtId="0" fontId="2" fillId="8" borderId="12" xfId="1" applyFill="1" applyBorder="1"/>
    <xf numFmtId="0" fontId="0" fillId="9" borderId="1" xfId="0" applyFill="1" applyBorder="1" applyAlignment="1">
      <alignment horizontal="center"/>
    </xf>
    <xf numFmtId="0" fontId="2" fillId="9" borderId="1" xfId="1" applyFont="1" applyFill="1" applyBorder="1" applyAlignment="1">
      <alignment horizontal="center"/>
    </xf>
    <xf numFmtId="1" fontId="2" fillId="0" borderId="1" xfId="1" applyNumberFormat="1" applyFont="1" applyBorder="1" applyAlignment="1">
      <alignment horizontal="center"/>
    </xf>
    <xf numFmtId="1" fontId="2" fillId="0" borderId="5" xfId="1" applyNumberFormat="1" applyFont="1" applyBorder="1" applyAlignment="1">
      <alignment horizontal="center"/>
    </xf>
    <xf numFmtId="1" fontId="2" fillId="0" borderId="6" xfId="1" applyNumberFormat="1" applyFont="1" applyBorder="1" applyAlignment="1">
      <alignment horizontal="center"/>
    </xf>
    <xf numFmtId="0" fontId="4" fillId="0" borderId="0" xfId="1" applyFont="1" applyBorder="1" applyAlignment="1">
      <alignment horizontal="center" vertical="center" wrapText="1"/>
    </xf>
    <xf numFmtId="0" fontId="8" fillId="0" borderId="0" xfId="1" applyFont="1" applyBorder="1" applyAlignment="1">
      <alignment horizontal="center"/>
    </xf>
    <xf numFmtId="0" fontId="0" fillId="0" borderId="0" xfId="0" applyProtection="1">
      <protection locked="0"/>
    </xf>
    <xf numFmtId="0" fontId="8" fillId="0" borderId="0" xfId="0" applyFont="1" applyBorder="1" applyProtection="1"/>
    <xf numFmtId="2" fontId="0" fillId="11" borderId="31" xfId="0" applyNumberFormat="1" applyFill="1" applyBorder="1" applyAlignment="1" applyProtection="1">
      <alignment horizontal="center"/>
      <protection locked="0"/>
    </xf>
    <xf numFmtId="2" fontId="17" fillId="11" borderId="31" xfId="0" applyNumberFormat="1" applyFont="1" applyFill="1" applyBorder="1" applyAlignment="1" applyProtection="1">
      <alignment horizontal="center"/>
      <protection locked="0"/>
    </xf>
    <xf numFmtId="0" fontId="0" fillId="0" borderId="0" xfId="0" applyFill="1" applyBorder="1"/>
    <xf numFmtId="2" fontId="17" fillId="11" borderId="34" xfId="0" applyNumberFormat="1" applyFont="1" applyFill="1" applyBorder="1" applyAlignment="1" applyProtection="1">
      <alignment horizontal="center"/>
      <protection locked="0"/>
    </xf>
    <xf numFmtId="2" fontId="0" fillId="11" borderId="34" xfId="0" applyNumberFormat="1" applyFill="1" applyBorder="1" applyAlignment="1" applyProtection="1">
      <alignment horizontal="center"/>
      <protection locked="0"/>
    </xf>
    <xf numFmtId="164" fontId="17" fillId="11" borderId="34" xfId="0" applyNumberFormat="1" applyFont="1" applyFill="1" applyBorder="1" applyAlignment="1" applyProtection="1">
      <alignment horizontal="center"/>
      <protection locked="0"/>
    </xf>
    <xf numFmtId="0" fontId="0" fillId="0" borderId="0" xfId="0" applyFill="1" applyProtection="1">
      <protection locked="0"/>
    </xf>
    <xf numFmtId="0" fontId="0" fillId="0" borderId="0" xfId="0" applyFill="1" applyBorder="1" applyAlignment="1" applyProtection="1">
      <alignment horizontal="center"/>
      <protection locked="0"/>
    </xf>
    <xf numFmtId="1" fontId="4" fillId="14" borderId="1" xfId="0" applyNumberFormat="1" applyFont="1" applyFill="1" applyBorder="1" applyAlignment="1" applyProtection="1">
      <alignment horizontal="center"/>
    </xf>
    <xf numFmtId="0" fontId="0" fillId="0" borderId="0" xfId="0" applyFill="1" applyBorder="1" applyAlignment="1" applyProtection="1">
      <alignment horizontal="center"/>
    </xf>
    <xf numFmtId="0" fontId="1" fillId="0" borderId="0" xfId="0" applyFont="1" applyFill="1" applyAlignment="1" applyProtection="1">
      <alignment horizontal="center"/>
      <protection locked="0"/>
    </xf>
    <xf numFmtId="0" fontId="17" fillId="0" borderId="0" xfId="0" applyFont="1" applyFill="1" applyProtection="1">
      <protection locked="0"/>
    </xf>
    <xf numFmtId="0" fontId="0" fillId="0" borderId="0" xfId="0" applyFill="1" applyAlignment="1" applyProtection="1">
      <alignment horizontal="center"/>
      <protection locked="0"/>
    </xf>
    <xf numFmtId="0" fontId="0" fillId="16" borderId="1" xfId="0" applyFill="1" applyBorder="1" applyAlignment="1" applyProtection="1">
      <alignment horizontal="center"/>
      <protection locked="0"/>
    </xf>
    <xf numFmtId="0" fontId="17" fillId="16" borderId="1" xfId="0" applyFont="1" applyFill="1" applyBorder="1" applyAlignment="1" applyProtection="1">
      <alignment horizontal="center"/>
      <protection locked="0"/>
    </xf>
    <xf numFmtId="0" fontId="17" fillId="0" borderId="0" xfId="0" applyFont="1" applyFill="1" applyAlignment="1" applyProtection="1">
      <alignment horizontal="center"/>
      <protection locked="0"/>
    </xf>
    <xf numFmtId="0" fontId="0" fillId="17" borderId="1" xfId="0" applyFill="1" applyBorder="1" applyAlignment="1" applyProtection="1">
      <alignment horizontal="center"/>
      <protection locked="0"/>
    </xf>
    <xf numFmtId="0" fontId="17" fillId="17" borderId="1" xfId="0" applyFont="1" applyFill="1" applyBorder="1" applyAlignment="1" applyProtection="1">
      <alignment horizontal="center"/>
      <protection locked="0"/>
    </xf>
    <xf numFmtId="0" fontId="1" fillId="0" borderId="1" xfId="0" applyFont="1" applyBorder="1" applyProtection="1">
      <protection locked="0"/>
    </xf>
    <xf numFmtId="0" fontId="0" fillId="6" borderId="0" xfId="0" applyFill="1" applyProtection="1">
      <protection locked="0"/>
    </xf>
    <xf numFmtId="0" fontId="1" fillId="6" borderId="1" xfId="0" applyFont="1" applyFill="1" applyBorder="1" applyProtection="1">
      <protection locked="0"/>
    </xf>
    <xf numFmtId="0" fontId="1" fillId="6"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0" fillId="18" borderId="14" xfId="0" applyFill="1" applyBorder="1" applyAlignment="1" applyProtection="1">
      <alignment horizontal="center"/>
      <protection locked="0"/>
    </xf>
    <xf numFmtId="0" fontId="0" fillId="18" borderId="1" xfId="0" applyFill="1" applyBorder="1" applyAlignment="1" applyProtection="1">
      <alignment horizontal="center"/>
      <protection locked="0"/>
    </xf>
    <xf numFmtId="0" fontId="21" fillId="0" borderId="0" xfId="0" applyFont="1" applyFill="1" applyBorder="1" applyAlignment="1" applyProtection="1">
      <alignment horizontal="left"/>
    </xf>
    <xf numFmtId="0" fontId="17" fillId="0" borderId="0" xfId="0" applyFont="1" applyProtection="1">
      <protection hidden="1"/>
    </xf>
    <xf numFmtId="0" fontId="16" fillId="0" borderId="0" xfId="0" applyFont="1" applyFill="1" applyBorder="1" applyAlignment="1" applyProtection="1">
      <alignment horizontal="center"/>
      <protection hidden="1"/>
    </xf>
    <xf numFmtId="0" fontId="17" fillId="0" borderId="0" xfId="0" applyFont="1" applyAlignment="1" applyProtection="1">
      <alignment horizontal="center"/>
      <protection hidden="1"/>
    </xf>
    <xf numFmtId="0" fontId="17" fillId="0" borderId="1" xfId="0" applyFont="1" applyBorder="1" applyAlignment="1" applyProtection="1">
      <alignment horizontal="center"/>
      <protection locked="0"/>
    </xf>
    <xf numFmtId="0" fontId="17" fillId="0" borderId="12" xfId="0" applyFont="1" applyBorder="1" applyAlignment="1" applyProtection="1">
      <alignment horizontal="center"/>
      <protection locked="0"/>
    </xf>
    <xf numFmtId="0" fontId="17" fillId="6" borderId="0" xfId="0" applyFont="1" applyFill="1" applyBorder="1" applyAlignment="1" applyProtection="1">
      <alignment horizontal="center"/>
      <protection hidden="1"/>
    </xf>
    <xf numFmtId="0" fontId="17" fillId="0" borderId="0" xfId="0" applyFont="1" applyBorder="1" applyAlignment="1" applyProtection="1">
      <alignment horizontal="center"/>
      <protection hidden="1"/>
    </xf>
    <xf numFmtId="0" fontId="16" fillId="0" borderId="2" xfId="0" applyFont="1" applyBorder="1" applyAlignment="1" applyProtection="1">
      <alignment horizontal="center"/>
      <protection hidden="1"/>
    </xf>
    <xf numFmtId="0" fontId="16" fillId="0" borderId="36" xfId="0" applyFont="1" applyBorder="1" applyAlignment="1" applyProtection="1">
      <alignment horizontal="center"/>
      <protection hidden="1"/>
    </xf>
    <xf numFmtId="0" fontId="27" fillId="0" borderId="0" xfId="0" applyFont="1" applyFill="1" applyBorder="1" applyAlignment="1" applyProtection="1">
      <alignment horizontal="center"/>
      <protection hidden="1"/>
    </xf>
    <xf numFmtId="0" fontId="16" fillId="0" borderId="3" xfId="0" applyFont="1" applyBorder="1" applyAlignment="1" applyProtection="1">
      <alignment horizontal="center"/>
      <protection hidden="1"/>
    </xf>
    <xf numFmtId="0" fontId="16" fillId="0" borderId="37" xfId="0" applyFont="1" applyBorder="1" applyAlignment="1" applyProtection="1">
      <alignment horizontal="center"/>
      <protection hidden="1"/>
    </xf>
    <xf numFmtId="0" fontId="17" fillId="0" borderId="0" xfId="0" applyFont="1" applyBorder="1" applyProtection="1">
      <protection hidden="1"/>
    </xf>
    <xf numFmtId="0" fontId="16" fillId="0" borderId="6" xfId="0" applyFont="1" applyBorder="1" applyAlignment="1" applyProtection="1">
      <alignment horizontal="center"/>
      <protection hidden="1"/>
    </xf>
    <xf numFmtId="0" fontId="17" fillId="0" borderId="6" xfId="0" applyFont="1" applyBorder="1" applyAlignment="1" applyProtection="1">
      <alignment horizontal="center"/>
      <protection hidden="1"/>
    </xf>
    <xf numFmtId="0" fontId="16" fillId="0" borderId="38" xfId="0" applyFont="1" applyBorder="1" applyAlignment="1" applyProtection="1">
      <alignment horizontal="center"/>
      <protection hidden="1"/>
    </xf>
    <xf numFmtId="0" fontId="16" fillId="0" borderId="3" xfId="0" applyFont="1" applyBorder="1" applyProtection="1">
      <protection hidden="1"/>
    </xf>
    <xf numFmtId="0" fontId="16" fillId="0" borderId="37" xfId="0" applyFont="1" applyBorder="1" applyProtection="1">
      <protection hidden="1"/>
    </xf>
    <xf numFmtId="0" fontId="17" fillId="6" borderId="0" xfId="0" applyFont="1" applyFill="1" applyBorder="1" applyProtection="1">
      <protection hidden="1"/>
    </xf>
    <xf numFmtId="0" fontId="16" fillId="0" borderId="0" xfId="0" applyFont="1" applyProtection="1">
      <protection hidden="1"/>
    </xf>
    <xf numFmtId="0" fontId="26" fillId="0" borderId="0" xfId="0" applyFont="1" applyFill="1" applyBorder="1" applyProtection="1">
      <protection hidden="1"/>
    </xf>
    <xf numFmtId="0" fontId="26" fillId="6" borderId="0" xfId="0" applyFont="1" applyFill="1" applyBorder="1" applyAlignment="1" applyProtection="1">
      <alignment horizontal="center"/>
      <protection hidden="1"/>
    </xf>
    <xf numFmtId="0" fontId="17" fillId="4" borderId="0" xfId="3" applyFont="1" applyFill="1" applyProtection="1">
      <protection hidden="1"/>
    </xf>
    <xf numFmtId="0" fontId="17" fillId="0" borderId="0" xfId="0" applyFont="1" applyFill="1" applyBorder="1" applyAlignment="1" applyProtection="1">
      <alignment horizontal="center"/>
      <protection hidden="1"/>
    </xf>
    <xf numFmtId="0" fontId="17" fillId="0" borderId="18" xfId="0" applyFont="1" applyFill="1" applyBorder="1" applyAlignment="1" applyProtection="1">
      <alignment horizontal="center"/>
      <protection hidden="1"/>
    </xf>
    <xf numFmtId="0" fontId="17" fillId="0" borderId="19" xfId="0" applyFont="1" applyBorder="1" applyAlignment="1" applyProtection="1">
      <alignment horizontal="center"/>
      <protection hidden="1"/>
    </xf>
    <xf numFmtId="0" fontId="17" fillId="0" borderId="19" xfId="0" applyFont="1" applyBorder="1" applyProtection="1">
      <protection hidden="1"/>
    </xf>
    <xf numFmtId="0" fontId="17" fillId="0" borderId="20" xfId="0" applyFont="1" applyBorder="1" applyAlignment="1" applyProtection="1">
      <alignment horizontal="center"/>
      <protection hidden="1"/>
    </xf>
    <xf numFmtId="0" fontId="17" fillId="0" borderId="21" xfId="0" applyFont="1" applyFill="1" applyBorder="1" applyAlignment="1" applyProtection="1">
      <alignment horizontal="right"/>
      <protection hidden="1"/>
    </xf>
    <xf numFmtId="164" fontId="17" fillId="0" borderId="0" xfId="0" applyNumberFormat="1" applyFont="1" applyBorder="1" applyProtection="1">
      <protection hidden="1"/>
    </xf>
    <xf numFmtId="164" fontId="17" fillId="0" borderId="22" xfId="0" applyNumberFormat="1" applyFont="1" applyBorder="1" applyProtection="1">
      <protection hidden="1"/>
    </xf>
    <xf numFmtId="0" fontId="26" fillId="15" borderId="1" xfId="0" applyFont="1" applyFill="1" applyBorder="1" applyProtection="1">
      <protection hidden="1"/>
    </xf>
    <xf numFmtId="0" fontId="27" fillId="15" borderId="1" xfId="0" applyFont="1" applyFill="1" applyBorder="1" applyAlignment="1" applyProtection="1">
      <alignment horizontal="center"/>
      <protection hidden="1"/>
    </xf>
    <xf numFmtId="0" fontId="17" fillId="15" borderId="1" xfId="0" applyFont="1" applyFill="1" applyBorder="1" applyAlignment="1" applyProtection="1">
      <alignment horizontal="right"/>
      <protection hidden="1"/>
    </xf>
    <xf numFmtId="0" fontId="16" fillId="15" borderId="1" xfId="0" applyFont="1" applyFill="1" applyBorder="1" applyAlignment="1" applyProtection="1">
      <alignment horizontal="center"/>
      <protection hidden="1"/>
    </xf>
    <xf numFmtId="0" fontId="17" fillId="0" borderId="0" xfId="0" applyFont="1" applyFill="1" applyBorder="1" applyAlignment="1" applyProtection="1">
      <protection hidden="1"/>
    </xf>
    <xf numFmtId="0" fontId="27" fillId="0" borderId="0" xfId="0" applyFont="1" applyFill="1" applyBorder="1" applyAlignment="1" applyProtection="1">
      <alignment horizontal="left"/>
      <protection hidden="1"/>
    </xf>
    <xf numFmtId="0" fontId="17" fillId="0" borderId="0" xfId="0" applyFont="1" applyFill="1" applyBorder="1" applyProtection="1">
      <protection hidden="1"/>
    </xf>
    <xf numFmtId="0" fontId="17" fillId="0" borderId="21" xfId="0" applyFont="1" applyBorder="1" applyProtection="1">
      <protection hidden="1"/>
    </xf>
    <xf numFmtId="0" fontId="17" fillId="0" borderId="21" xfId="3" applyFont="1" applyBorder="1" applyProtection="1">
      <protection hidden="1"/>
    </xf>
    <xf numFmtId="0" fontId="17" fillId="19" borderId="21" xfId="3" applyFont="1" applyFill="1" applyBorder="1" applyAlignment="1" applyProtection="1">
      <alignment horizontal="right"/>
      <protection hidden="1"/>
    </xf>
    <xf numFmtId="0" fontId="17" fillId="19" borderId="0" xfId="3" applyFont="1" applyFill="1" applyBorder="1" applyAlignment="1" applyProtection="1">
      <alignment horizontal="center"/>
      <protection hidden="1"/>
    </xf>
    <xf numFmtId="0" fontId="17" fillId="0" borderId="0" xfId="3" applyFont="1" applyFill="1" applyBorder="1" applyAlignment="1" applyProtection="1">
      <alignment horizontal="center"/>
      <protection hidden="1"/>
    </xf>
    <xf numFmtId="0" fontId="17" fillId="0" borderId="0" xfId="3" applyFont="1" applyProtection="1">
      <protection hidden="1"/>
    </xf>
    <xf numFmtId="0" fontId="17" fillId="0" borderId="0" xfId="3" applyFont="1" applyBorder="1" applyProtection="1">
      <protection hidden="1"/>
    </xf>
    <xf numFmtId="0" fontId="17" fillId="0" borderId="22" xfId="3" applyFont="1" applyBorder="1" applyProtection="1">
      <protection hidden="1"/>
    </xf>
    <xf numFmtId="0" fontId="17" fillId="19" borderId="7" xfId="3" applyFont="1" applyFill="1" applyBorder="1" applyProtection="1">
      <protection hidden="1"/>
    </xf>
    <xf numFmtId="0" fontId="26" fillId="2" borderId="0" xfId="3" applyFont="1" applyFill="1" applyBorder="1" applyAlignment="1" applyProtection="1">
      <alignment horizontal="left"/>
      <protection hidden="1"/>
    </xf>
    <xf numFmtId="0" fontId="26" fillId="2" borderId="0" xfId="3" applyFont="1" applyFill="1" applyBorder="1" applyProtection="1">
      <protection hidden="1"/>
    </xf>
    <xf numFmtId="0" fontId="26" fillId="2" borderId="1" xfId="3" applyFont="1" applyFill="1" applyBorder="1" applyAlignment="1" applyProtection="1">
      <alignment horizontal="center"/>
      <protection hidden="1"/>
    </xf>
    <xf numFmtId="0" fontId="17" fillId="19" borderId="18" xfId="3" applyFont="1" applyFill="1" applyBorder="1" applyAlignment="1" applyProtection="1">
      <alignment horizontal="center"/>
      <protection hidden="1"/>
    </xf>
    <xf numFmtId="0" fontId="26" fillId="2" borderId="0" xfId="3" applyFont="1" applyFill="1" applyBorder="1" applyAlignment="1" applyProtection="1">
      <protection hidden="1"/>
    </xf>
    <xf numFmtId="164" fontId="26" fillId="2" borderId="0" xfId="3" applyNumberFormat="1" applyFont="1" applyFill="1" applyBorder="1" applyAlignment="1" applyProtection="1">
      <alignment horizontal="center"/>
      <protection hidden="1"/>
    </xf>
    <xf numFmtId="0" fontId="17" fillId="19" borderId="21" xfId="3" applyFont="1" applyFill="1" applyBorder="1" applyAlignment="1" applyProtection="1">
      <alignment horizontal="center"/>
      <protection hidden="1"/>
    </xf>
    <xf numFmtId="0" fontId="26" fillId="0" borderId="0" xfId="3" applyFont="1" applyFill="1" applyBorder="1" applyProtection="1">
      <protection hidden="1"/>
    </xf>
    <xf numFmtId="0" fontId="27" fillId="20" borderId="0" xfId="3" applyFont="1" applyFill="1" applyBorder="1" applyAlignment="1" applyProtection="1">
      <alignment horizontal="left"/>
      <protection hidden="1"/>
    </xf>
    <xf numFmtId="0" fontId="17" fillId="20" borderId="0" xfId="3" applyFont="1" applyFill="1" applyBorder="1" applyProtection="1">
      <protection hidden="1"/>
    </xf>
    <xf numFmtId="0" fontId="26" fillId="20" borderId="0" xfId="3" applyFont="1" applyFill="1" applyBorder="1" applyProtection="1">
      <protection hidden="1"/>
    </xf>
    <xf numFmtId="0" fontId="16" fillId="20" borderId="0" xfId="3" applyFont="1" applyFill="1" applyBorder="1" applyAlignment="1" applyProtection="1">
      <alignment horizontal="center"/>
      <protection hidden="1"/>
    </xf>
    <xf numFmtId="0" fontId="27" fillId="20" borderId="0" xfId="3" applyFont="1" applyFill="1" applyBorder="1" applyAlignment="1" applyProtection="1">
      <alignment horizontal="center"/>
      <protection hidden="1"/>
    </xf>
    <xf numFmtId="0" fontId="17" fillId="0" borderId="0" xfId="3" applyFont="1" applyFill="1" applyBorder="1" applyProtection="1">
      <protection hidden="1"/>
    </xf>
    <xf numFmtId="1" fontId="26" fillId="20" borderId="0" xfId="3" applyNumberFormat="1" applyFont="1" applyFill="1" applyBorder="1" applyProtection="1">
      <protection hidden="1"/>
    </xf>
    <xf numFmtId="0" fontId="17" fillId="19" borderId="23" xfId="3" applyFont="1" applyFill="1" applyBorder="1" applyAlignment="1" applyProtection="1">
      <alignment horizontal="center"/>
      <protection hidden="1"/>
    </xf>
    <xf numFmtId="0" fontId="17" fillId="0" borderId="24" xfId="3" applyFont="1" applyBorder="1" applyProtection="1">
      <protection hidden="1"/>
    </xf>
    <xf numFmtId="0" fontId="17" fillId="0" borderId="25" xfId="3" applyFont="1" applyBorder="1" applyProtection="1">
      <protection hidden="1"/>
    </xf>
    <xf numFmtId="0" fontId="29" fillId="0" borderId="0" xfId="3" applyFont="1" applyProtection="1">
      <protection hidden="1"/>
    </xf>
    <xf numFmtId="0" fontId="16" fillId="0" borderId="0" xfId="3" applyFont="1" applyProtection="1">
      <protection hidden="1"/>
    </xf>
    <xf numFmtId="0" fontId="30" fillId="4" borderId="0" xfId="3" applyFont="1" applyFill="1" applyProtection="1">
      <protection hidden="1"/>
    </xf>
    <xf numFmtId="0" fontId="16" fillId="4" borderId="0" xfId="3" applyFont="1" applyFill="1" applyProtection="1">
      <protection hidden="1"/>
    </xf>
    <xf numFmtId="0" fontId="23" fillId="4" borderId="0" xfId="3" applyFont="1" applyFill="1" applyProtection="1">
      <protection hidden="1"/>
    </xf>
    <xf numFmtId="0" fontId="16" fillId="21" borderId="0" xfId="3" applyFont="1" applyFill="1" applyProtection="1">
      <protection hidden="1"/>
    </xf>
    <xf numFmtId="0" fontId="17" fillId="21" borderId="0" xfId="3" applyFont="1" applyFill="1" applyProtection="1">
      <protection hidden="1"/>
    </xf>
    <xf numFmtId="0" fontId="17" fillId="21" borderId="0" xfId="3" applyFont="1" applyFill="1" applyAlignment="1" applyProtection="1">
      <alignment horizontal="left"/>
      <protection hidden="1"/>
    </xf>
    <xf numFmtId="0" fontId="17" fillId="21" borderId="1" xfId="3" applyFont="1" applyFill="1" applyBorder="1" applyAlignment="1" applyProtection="1">
      <alignment horizontal="center"/>
      <protection hidden="1"/>
    </xf>
    <xf numFmtId="0" fontId="17" fillId="21" borderId="0" xfId="3" applyFont="1" applyFill="1" applyBorder="1" applyAlignment="1" applyProtection="1">
      <alignment horizontal="center"/>
      <protection hidden="1"/>
    </xf>
    <xf numFmtId="0" fontId="17" fillId="21" borderId="0" xfId="3" applyFont="1" applyFill="1" applyAlignment="1" applyProtection="1">
      <alignment horizontal="center"/>
      <protection hidden="1"/>
    </xf>
    <xf numFmtId="0" fontId="17" fillId="21" borderId="0" xfId="3" quotePrefix="1" applyFont="1" applyFill="1" applyProtection="1">
      <protection hidden="1"/>
    </xf>
    <xf numFmtId="0" fontId="16" fillId="21" borderId="0" xfId="3" quotePrefix="1" applyFont="1" applyFill="1" applyProtection="1">
      <protection hidden="1"/>
    </xf>
    <xf numFmtId="164" fontId="17" fillId="4" borderId="0" xfId="3" applyNumberFormat="1" applyFont="1" applyFill="1" applyProtection="1">
      <protection hidden="1"/>
    </xf>
    <xf numFmtId="0" fontId="31" fillId="4" borderId="0" xfId="3" applyFont="1" applyFill="1" applyProtection="1">
      <protection hidden="1"/>
    </xf>
    <xf numFmtId="2" fontId="17" fillId="4" borderId="0" xfId="3" applyNumberFormat="1" applyFont="1" applyFill="1" applyProtection="1">
      <protection hidden="1"/>
    </xf>
    <xf numFmtId="0" fontId="17" fillId="0" borderId="0" xfId="3" applyFont="1" applyAlignment="1" applyProtection="1">
      <alignment horizontal="right"/>
      <protection hidden="1"/>
    </xf>
    <xf numFmtId="0" fontId="16" fillId="14" borderId="0" xfId="3" applyFont="1" applyFill="1" applyProtection="1">
      <protection hidden="1"/>
    </xf>
    <xf numFmtId="0" fontId="17" fillId="14" borderId="0" xfId="3" applyFont="1" applyFill="1" applyProtection="1">
      <protection hidden="1"/>
    </xf>
    <xf numFmtId="0" fontId="23" fillId="14" borderId="0" xfId="3" applyFont="1" applyFill="1" applyProtection="1">
      <protection hidden="1"/>
    </xf>
    <xf numFmtId="0" fontId="17" fillId="13" borderId="39" xfId="3" applyFont="1" applyFill="1" applyBorder="1" applyProtection="1">
      <protection hidden="1"/>
    </xf>
    <xf numFmtId="0" fontId="16" fillId="0" borderId="0" xfId="3" applyFont="1" applyAlignment="1" applyProtection="1">
      <alignment horizontal="center"/>
      <protection hidden="1"/>
    </xf>
    <xf numFmtId="0" fontId="17" fillId="0" borderId="1" xfId="3" applyFont="1" applyBorder="1" applyAlignment="1" applyProtection="1">
      <alignment horizontal="center"/>
      <protection hidden="1"/>
    </xf>
    <xf numFmtId="164" fontId="17" fillId="0" borderId="1" xfId="3" applyNumberFormat="1" applyFont="1" applyBorder="1" applyAlignment="1" applyProtection="1">
      <alignment horizontal="center"/>
      <protection hidden="1"/>
    </xf>
    <xf numFmtId="0" fontId="17" fillId="0" borderId="1" xfId="3" quotePrefix="1" applyFont="1" applyBorder="1" applyAlignment="1" applyProtection="1">
      <alignment horizontal="center"/>
      <protection hidden="1"/>
    </xf>
    <xf numFmtId="0" fontId="16" fillId="0" borderId="1" xfId="3" applyFont="1" applyBorder="1" applyAlignment="1" applyProtection="1">
      <alignment horizontal="center"/>
      <protection hidden="1"/>
    </xf>
    <xf numFmtId="0" fontId="16" fillId="0" borderId="7" xfId="3" applyFont="1" applyBorder="1" applyAlignment="1" applyProtection="1">
      <protection hidden="1"/>
    </xf>
    <xf numFmtId="0" fontId="16" fillId="0" borderId="8" xfId="3" applyFont="1" applyBorder="1" applyAlignment="1" applyProtection="1">
      <protection hidden="1"/>
    </xf>
    <xf numFmtId="0" fontId="16" fillId="0" borderId="9" xfId="3" applyFont="1" applyBorder="1" applyAlignment="1" applyProtection="1">
      <protection hidden="1"/>
    </xf>
    <xf numFmtId="0" fontId="23" fillId="0" borderId="0" xfId="3" applyFont="1" applyProtection="1">
      <protection hidden="1"/>
    </xf>
    <xf numFmtId="0" fontId="16" fillId="21" borderId="14" xfId="3" applyFont="1" applyFill="1" applyBorder="1" applyAlignment="1" applyProtection="1">
      <alignment horizontal="center"/>
      <protection hidden="1"/>
    </xf>
    <xf numFmtId="0" fontId="17" fillId="0" borderId="1" xfId="3" applyFont="1" applyBorder="1" applyProtection="1">
      <protection hidden="1"/>
    </xf>
    <xf numFmtId="0" fontId="16" fillId="4" borderId="1" xfId="3" applyFont="1" applyFill="1" applyBorder="1" applyAlignment="1" applyProtection="1">
      <alignment horizontal="center"/>
      <protection hidden="1"/>
    </xf>
    <xf numFmtId="1" fontId="17" fillId="0" borderId="1" xfId="3" applyNumberFormat="1" applyFont="1" applyBorder="1" applyAlignment="1" applyProtection="1">
      <alignment horizontal="center"/>
      <protection hidden="1"/>
    </xf>
    <xf numFmtId="1" fontId="17" fillId="6" borderId="1" xfId="3" applyNumberFormat="1" applyFont="1" applyFill="1" applyBorder="1" applyAlignment="1" applyProtection="1">
      <alignment horizontal="center"/>
      <protection hidden="1"/>
    </xf>
    <xf numFmtId="0" fontId="16" fillId="0" borderId="40" xfId="3" applyFont="1" applyFill="1" applyBorder="1" applyProtection="1">
      <protection hidden="1"/>
    </xf>
    <xf numFmtId="0" fontId="17" fillId="11" borderId="41" xfId="0" applyFont="1" applyFill="1" applyBorder="1" applyProtection="1">
      <protection locked="0"/>
    </xf>
    <xf numFmtId="0" fontId="17" fillId="4" borderId="0" xfId="3" applyFont="1" applyFill="1" applyAlignment="1" applyProtection="1">
      <alignment horizontal="left"/>
      <protection hidden="1"/>
    </xf>
    <xf numFmtId="0" fontId="26" fillId="0" borderId="0" xfId="0" applyFont="1" applyFill="1" applyBorder="1" applyAlignment="1" applyProtection="1">
      <alignment horizontal="center"/>
      <protection hidden="1"/>
    </xf>
    <xf numFmtId="0" fontId="16" fillId="21" borderId="12" xfId="3" applyFont="1" applyFill="1" applyBorder="1" applyAlignment="1" applyProtection="1">
      <alignment horizontal="center"/>
      <protection hidden="1"/>
    </xf>
    <xf numFmtId="0" fontId="14" fillId="0" borderId="0" xfId="0" applyFont="1" applyProtection="1"/>
    <xf numFmtId="0" fontId="0" fillId="0" borderId="0" xfId="0" applyProtection="1"/>
    <xf numFmtId="0" fontId="16" fillId="0" borderId="0" xfId="0" applyFont="1" applyProtection="1"/>
    <xf numFmtId="0" fontId="17" fillId="0" borderId="0" xfId="0" applyFont="1" applyProtection="1"/>
    <xf numFmtId="0" fontId="17" fillId="11" borderId="16" xfId="0" applyFont="1" applyFill="1" applyBorder="1" applyProtection="1"/>
    <xf numFmtId="0" fontId="17" fillId="11" borderId="17" xfId="0" applyFont="1" applyFill="1" applyBorder="1" applyProtection="1"/>
    <xf numFmtId="0" fontId="18" fillId="3" borderId="18" xfId="0" applyFont="1" applyFill="1" applyBorder="1" applyProtection="1"/>
    <xf numFmtId="0" fontId="0" fillId="3" borderId="19" xfId="0" applyFill="1" applyBorder="1" applyProtection="1"/>
    <xf numFmtId="0" fontId="0" fillId="3" borderId="20" xfId="0" applyFill="1" applyBorder="1" applyProtection="1"/>
    <xf numFmtId="0" fontId="18" fillId="3" borderId="21" xfId="0" applyFont="1" applyFill="1" applyBorder="1" applyProtection="1"/>
    <xf numFmtId="0" fontId="0" fillId="3" borderId="0" xfId="0" applyFill="1" applyBorder="1" applyProtection="1"/>
    <xf numFmtId="0" fontId="0" fillId="3" borderId="22" xfId="0" applyFill="1" applyBorder="1" applyProtection="1"/>
    <xf numFmtId="0" fontId="18" fillId="3" borderId="23" xfId="0" applyFont="1" applyFill="1" applyBorder="1" applyProtection="1"/>
    <xf numFmtId="0" fontId="0" fillId="3" borderId="24" xfId="0" applyFill="1" applyBorder="1" applyProtection="1"/>
    <xf numFmtId="0" fontId="0" fillId="3" borderId="25" xfId="0" applyFill="1" applyBorder="1" applyProtection="1"/>
    <xf numFmtId="0" fontId="0" fillId="0" borderId="0" xfId="0" applyBorder="1" applyProtection="1"/>
    <xf numFmtId="0" fontId="17" fillId="11" borderId="26" xfId="0" applyFont="1" applyFill="1" applyBorder="1" applyProtection="1"/>
    <xf numFmtId="0" fontId="17" fillId="11" borderId="27" xfId="0" applyFont="1" applyFill="1" applyBorder="1" applyProtection="1"/>
    <xf numFmtId="0" fontId="17" fillId="11" borderId="28" xfId="0" applyFont="1" applyFill="1" applyBorder="1" applyProtection="1"/>
    <xf numFmtId="0" fontId="17" fillId="11" borderId="29" xfId="0" applyFont="1" applyFill="1" applyBorder="1" applyProtection="1"/>
    <xf numFmtId="0" fontId="17" fillId="11" borderId="0" xfId="0" applyFont="1" applyFill="1" applyBorder="1" applyProtection="1"/>
    <xf numFmtId="0" fontId="17" fillId="11" borderId="30" xfId="0" applyFont="1" applyFill="1" applyBorder="1" applyProtection="1"/>
    <xf numFmtId="2" fontId="0" fillId="0" borderId="0" xfId="0" applyNumberFormat="1" applyBorder="1" applyProtection="1"/>
    <xf numFmtId="2" fontId="0" fillId="0" borderId="0" xfId="0" applyNumberFormat="1" applyProtection="1"/>
    <xf numFmtId="0" fontId="19" fillId="12" borderId="0" xfId="0" applyFont="1" applyFill="1" applyBorder="1" applyAlignment="1" applyProtection="1">
      <alignment horizontal="center"/>
    </xf>
    <xf numFmtId="0" fontId="0" fillId="11" borderId="29" xfId="0" applyFill="1" applyBorder="1" applyProtection="1"/>
    <xf numFmtId="2" fontId="19" fillId="12" borderId="0" xfId="0" applyNumberFormat="1" applyFont="1" applyFill="1" applyBorder="1" applyAlignment="1" applyProtection="1">
      <alignment horizontal="center"/>
    </xf>
    <xf numFmtId="0" fontId="0" fillId="11" borderId="32" xfId="0" applyFill="1" applyBorder="1" applyProtection="1"/>
    <xf numFmtId="0" fontId="17" fillId="11" borderId="15" xfId="0" applyFont="1" applyFill="1" applyBorder="1" applyProtection="1"/>
    <xf numFmtId="0" fontId="17" fillId="11" borderId="33" xfId="0" applyFont="1" applyFill="1" applyBorder="1" applyProtection="1"/>
    <xf numFmtId="0" fontId="21" fillId="0" borderId="0" xfId="0" applyFont="1" applyProtection="1"/>
    <xf numFmtId="0" fontId="16" fillId="0" borderId="0" xfId="0" applyFont="1" applyFill="1" applyBorder="1" applyProtection="1"/>
    <xf numFmtId="2" fontId="17" fillId="11" borderId="26" xfId="0" applyNumberFormat="1" applyFont="1" applyFill="1" applyBorder="1" applyAlignment="1" applyProtection="1">
      <alignment horizontal="left"/>
    </xf>
    <xf numFmtId="2" fontId="17" fillId="11" borderId="27" xfId="0" applyNumberFormat="1" applyFont="1" applyFill="1" applyBorder="1" applyAlignment="1" applyProtection="1">
      <alignment horizontal="center"/>
    </xf>
    <xf numFmtId="2" fontId="17" fillId="11" borderId="28" xfId="0" applyNumberFormat="1" applyFont="1" applyFill="1" applyBorder="1" applyAlignment="1" applyProtection="1">
      <alignment horizontal="center"/>
    </xf>
    <xf numFmtId="0" fontId="0" fillId="0" borderId="0" xfId="0" applyFill="1" applyBorder="1" applyProtection="1"/>
    <xf numFmtId="2" fontId="17" fillId="11" borderId="29" xfId="0" applyNumberFormat="1" applyFont="1" applyFill="1" applyBorder="1" applyAlignment="1" applyProtection="1">
      <alignment horizontal="left"/>
    </xf>
    <xf numFmtId="2" fontId="17" fillId="11" borderId="0" xfId="0" applyNumberFormat="1" applyFont="1" applyFill="1" applyBorder="1" applyAlignment="1" applyProtection="1">
      <alignment horizontal="center"/>
    </xf>
    <xf numFmtId="2" fontId="17" fillId="11" borderId="30" xfId="0" applyNumberFormat="1" applyFont="1" applyFill="1" applyBorder="1" applyAlignment="1" applyProtection="1">
      <alignment horizontal="center"/>
    </xf>
    <xf numFmtId="2" fontId="0" fillId="0" borderId="0" xfId="0" applyNumberFormat="1" applyFill="1" applyBorder="1" applyAlignment="1" applyProtection="1">
      <alignment horizontal="center"/>
    </xf>
    <xf numFmtId="2" fontId="17" fillId="0" borderId="0" xfId="0" applyNumberFormat="1" applyFont="1" applyFill="1" applyBorder="1" applyAlignment="1" applyProtection="1">
      <alignment horizontal="center"/>
    </xf>
    <xf numFmtId="2" fontId="17" fillId="11" borderId="32" xfId="0" applyNumberFormat="1" applyFont="1" applyFill="1" applyBorder="1" applyAlignment="1" applyProtection="1">
      <alignment horizontal="left"/>
    </xf>
    <xf numFmtId="2" fontId="17" fillId="11" borderId="15" xfId="0" applyNumberFormat="1" applyFont="1" applyFill="1" applyBorder="1" applyAlignment="1" applyProtection="1">
      <alignment horizontal="center"/>
    </xf>
    <xf numFmtId="2" fontId="17" fillId="11" borderId="33" xfId="0" applyNumberFormat="1" applyFont="1" applyFill="1" applyBorder="1" applyAlignment="1" applyProtection="1">
      <alignment horizontal="center"/>
    </xf>
    <xf numFmtId="0" fontId="4" fillId="0" borderId="0" xfId="0" applyFont="1" applyFill="1" applyBorder="1" applyAlignment="1" applyProtection="1">
      <alignment horizontal="center"/>
    </xf>
    <xf numFmtId="0" fontId="22" fillId="0" borderId="0" xfId="0" applyFont="1" applyBorder="1" applyProtection="1"/>
    <xf numFmtId="0" fontId="19" fillId="12" borderId="0" xfId="0" applyFont="1" applyFill="1" applyBorder="1" applyProtection="1"/>
    <xf numFmtId="0" fontId="23" fillId="11" borderId="26" xfId="0" applyFont="1" applyFill="1" applyBorder="1" applyProtection="1"/>
    <xf numFmtId="0" fontId="0" fillId="11" borderId="27" xfId="0" applyFill="1" applyBorder="1" applyProtection="1"/>
    <xf numFmtId="0" fontId="0" fillId="11" borderId="28" xfId="0" applyFill="1" applyBorder="1" applyProtection="1"/>
    <xf numFmtId="0" fontId="16" fillId="11" borderId="29" xfId="0" applyFont="1" applyFill="1" applyBorder="1" applyProtection="1"/>
    <xf numFmtId="0" fontId="0" fillId="11" borderId="0" xfId="0" applyFill="1" applyBorder="1" applyProtection="1"/>
    <xf numFmtId="0" fontId="0" fillId="11" borderId="30" xfId="0" applyFill="1" applyBorder="1" applyProtection="1"/>
    <xf numFmtId="0" fontId="16" fillId="11" borderId="0" xfId="0" applyFont="1" applyFill="1" applyBorder="1" applyProtection="1"/>
    <xf numFmtId="0" fontId="16" fillId="11" borderId="30" xfId="0" applyFont="1" applyFill="1" applyBorder="1" applyAlignment="1" applyProtection="1">
      <alignment horizontal="left"/>
    </xf>
    <xf numFmtId="0" fontId="16" fillId="11" borderId="32" xfId="0" applyFont="1" applyFill="1" applyBorder="1" applyProtection="1"/>
    <xf numFmtId="0" fontId="1" fillId="11" borderId="15" xfId="0" applyFont="1" applyFill="1" applyBorder="1" applyProtection="1"/>
    <xf numFmtId="0" fontId="0" fillId="11" borderId="15" xfId="0" applyFill="1" applyBorder="1" applyProtection="1"/>
    <xf numFmtId="0" fontId="0" fillId="11" borderId="33" xfId="0" applyFill="1" applyBorder="1" applyProtection="1"/>
    <xf numFmtId="0" fontId="16" fillId="6" borderId="21" xfId="0" applyFont="1" applyFill="1" applyBorder="1" applyProtection="1"/>
    <xf numFmtId="0" fontId="17" fillId="6" borderId="0" xfId="0" applyFont="1" applyFill="1" applyBorder="1" applyProtection="1"/>
    <xf numFmtId="0" fontId="0" fillId="6" borderId="0" xfId="0" applyFill="1" applyBorder="1" applyProtection="1"/>
    <xf numFmtId="0" fontId="24" fillId="6" borderId="0" xfId="0" applyFont="1" applyFill="1" applyBorder="1" applyProtection="1"/>
    <xf numFmtId="0" fontId="17" fillId="6" borderId="22" xfId="0" applyFont="1" applyFill="1" applyBorder="1" applyProtection="1"/>
    <xf numFmtId="0" fontId="17" fillId="6" borderId="21" xfId="0" applyFont="1" applyFill="1" applyBorder="1" applyProtection="1"/>
    <xf numFmtId="0" fontId="19" fillId="6" borderId="0" xfId="0" applyFont="1" applyFill="1" applyBorder="1" applyProtection="1"/>
    <xf numFmtId="0" fontId="9" fillId="0" borderId="0" xfId="0" applyFont="1" applyProtection="1"/>
    <xf numFmtId="0" fontId="17" fillId="0" borderId="0" xfId="0" applyFont="1" applyFill="1" applyBorder="1" applyProtection="1"/>
    <xf numFmtId="0" fontId="19" fillId="0" borderId="0" xfId="0" applyFont="1" applyFill="1" applyBorder="1" applyProtection="1"/>
    <xf numFmtId="0" fontId="25" fillId="0" borderId="0" xfId="0" applyFont="1" applyFill="1" applyBorder="1" applyAlignment="1" applyProtection="1">
      <alignment horizontal="left"/>
    </xf>
    <xf numFmtId="0" fontId="0" fillId="0" borderId="0" xfId="0" applyFill="1" applyProtection="1"/>
    <xf numFmtId="0" fontId="17" fillId="6" borderId="23" xfId="0" applyFont="1" applyFill="1" applyBorder="1" applyProtection="1"/>
    <xf numFmtId="0" fontId="17" fillId="6" borderId="24" xfId="0" applyFont="1" applyFill="1" applyBorder="1" applyProtection="1"/>
    <xf numFmtId="0" fontId="0" fillId="6" borderId="24" xfId="0" applyFill="1" applyBorder="1" applyProtection="1"/>
    <xf numFmtId="0" fontId="19" fillId="6" borderId="24" xfId="0" applyFont="1" applyFill="1" applyBorder="1" applyProtection="1"/>
    <xf numFmtId="0" fontId="25" fillId="6" borderId="25" xfId="0" applyFont="1" applyFill="1" applyBorder="1" applyAlignment="1" applyProtection="1">
      <alignment horizontal="left"/>
    </xf>
    <xf numFmtId="0" fontId="17" fillId="11" borderId="32" xfId="0" applyFont="1" applyFill="1" applyBorder="1" applyProtection="1"/>
    <xf numFmtId="0" fontId="32" fillId="0" borderId="0" xfId="0" applyFont="1" applyFill="1" applyBorder="1" applyProtection="1"/>
    <xf numFmtId="0" fontId="33" fillId="0" borderId="0" xfId="0" applyFont="1" applyFill="1" applyBorder="1" applyAlignment="1" applyProtection="1">
      <alignment horizontal="left"/>
    </xf>
    <xf numFmtId="0" fontId="2" fillId="13" borderId="35" xfId="0" applyFont="1" applyFill="1" applyBorder="1" applyProtection="1"/>
    <xf numFmtId="0" fontId="0" fillId="13" borderId="0" xfId="0" applyFill="1" applyProtection="1"/>
    <xf numFmtId="0" fontId="4" fillId="13" borderId="35" xfId="0" applyFont="1" applyFill="1" applyBorder="1" applyProtection="1"/>
    <xf numFmtId="0" fontId="2" fillId="14" borderId="1" xfId="0" applyFont="1" applyFill="1" applyBorder="1" applyProtection="1"/>
    <xf numFmtId="0" fontId="2" fillId="2" borderId="1" xfId="0" applyFont="1" applyFill="1" applyBorder="1" applyProtection="1"/>
    <xf numFmtId="0" fontId="0" fillId="13" borderId="35" xfId="0" applyFill="1" applyBorder="1" applyProtection="1"/>
    <xf numFmtId="0" fontId="4" fillId="2" borderId="1" xfId="0" applyFont="1" applyFill="1" applyBorder="1" applyAlignment="1" applyProtection="1">
      <alignment horizontal="center"/>
    </xf>
    <xf numFmtId="1" fontId="0" fillId="0" borderId="0" xfId="0" applyNumberFormat="1" applyProtection="1"/>
    <xf numFmtId="0" fontId="0" fillId="14" borderId="1" xfId="0" applyFill="1" applyBorder="1" applyProtection="1"/>
    <xf numFmtId="0" fontId="0" fillId="2" borderId="1" xfId="0" applyFill="1" applyBorder="1" applyProtection="1"/>
    <xf numFmtId="0" fontId="2" fillId="13" borderId="0" xfId="0" applyFont="1" applyFill="1" applyBorder="1" applyProtection="1"/>
    <xf numFmtId="0" fontId="3" fillId="15" borderId="0" xfId="0" applyFont="1" applyFill="1" applyBorder="1" applyProtection="1"/>
    <xf numFmtId="0" fontId="0" fillId="15" borderId="0" xfId="0" applyFill="1" applyProtection="1"/>
    <xf numFmtId="0" fontId="0" fillId="15" borderId="35" xfId="0" applyFill="1" applyBorder="1" applyProtection="1"/>
    <xf numFmtId="0" fontId="1" fillId="0" borderId="0" xfId="0" applyFont="1" applyFill="1" applyProtection="1"/>
    <xf numFmtId="0" fontId="17" fillId="0" borderId="0" xfId="0" applyFont="1" applyFill="1" applyProtection="1"/>
    <xf numFmtId="0" fontId="0" fillId="0" borderId="0" xfId="0" applyAlignment="1" applyProtection="1">
      <alignment horizontal="center"/>
    </xf>
    <xf numFmtId="0" fontId="17" fillId="0" borderId="0" xfId="0" applyFont="1" applyAlignment="1" applyProtection="1">
      <alignment horizontal="center"/>
    </xf>
    <xf numFmtId="0" fontId="0" fillId="0" borderId="0" xfId="0" applyFill="1" applyAlignment="1" applyProtection="1">
      <alignment horizontal="center"/>
    </xf>
    <xf numFmtId="0" fontId="1" fillId="0" borderId="0" xfId="0" applyFont="1" applyProtection="1"/>
    <xf numFmtId="0" fontId="21" fillId="0" borderId="0" xfId="0" applyFont="1" applyFill="1" applyProtection="1"/>
    <xf numFmtId="0" fontId="0" fillId="16" borderId="0" xfId="0" applyFill="1" applyProtection="1"/>
    <xf numFmtId="0" fontId="17" fillId="0" borderId="0" xfId="0" applyFont="1" applyBorder="1" applyAlignment="1" applyProtection="1">
      <alignment horizontal="center"/>
    </xf>
    <xf numFmtId="0" fontId="17" fillId="6" borderId="0" xfId="0" applyFont="1" applyFill="1" applyBorder="1" applyAlignment="1" applyProtection="1">
      <alignment horizontal="center"/>
    </xf>
    <xf numFmtId="0" fontId="0" fillId="0" borderId="0" xfId="0" quotePrefix="1" applyProtection="1"/>
    <xf numFmtId="0" fontId="0" fillId="6" borderId="0" xfId="0" applyFill="1" applyBorder="1" applyAlignment="1" applyProtection="1">
      <alignment horizontal="center"/>
    </xf>
    <xf numFmtId="0" fontId="26" fillId="0" borderId="1" xfId="0" applyFont="1" applyFill="1" applyBorder="1" applyAlignment="1" applyProtection="1">
      <alignment horizontal="center"/>
      <protection locked="0" hidden="1"/>
    </xf>
    <xf numFmtId="0" fontId="26" fillId="0" borderId="1" xfId="0" applyFont="1" applyFill="1" applyBorder="1" applyProtection="1">
      <protection locked="0" hidden="1"/>
    </xf>
    <xf numFmtId="0" fontId="1" fillId="0" borderId="0" xfId="0" applyFont="1" applyProtection="1">
      <protection locked="0"/>
    </xf>
    <xf numFmtId="0" fontId="16" fillId="0" borderId="1" xfId="0" applyFont="1" applyBorder="1" applyAlignment="1" applyProtection="1">
      <alignment horizontal="center"/>
      <protection locked="0" hidden="1"/>
    </xf>
    <xf numFmtId="0" fontId="16" fillId="0" borderId="1" xfId="0" applyFont="1" applyFill="1" applyBorder="1" applyAlignment="1" applyProtection="1">
      <alignment horizontal="center"/>
      <protection locked="0" hidden="1"/>
    </xf>
    <xf numFmtId="0" fontId="17" fillId="18" borderId="14" xfId="0" applyFont="1" applyFill="1" applyBorder="1" applyAlignment="1" applyProtection="1">
      <alignment horizontal="center"/>
      <protection locked="0" hidden="1"/>
    </xf>
    <xf numFmtId="0" fontId="17" fillId="18" borderId="1" xfId="0" applyFont="1" applyFill="1" applyBorder="1" applyAlignment="1" applyProtection="1">
      <alignment horizontal="center"/>
      <protection locked="0" hidden="1"/>
    </xf>
    <xf numFmtId="0" fontId="16" fillId="0" borderId="1" xfId="0" applyFont="1" applyBorder="1" applyProtection="1">
      <protection locked="0" hidden="1"/>
    </xf>
    <xf numFmtId="0" fontId="16" fillId="18" borderId="14" xfId="0" applyFont="1" applyFill="1" applyBorder="1" applyAlignment="1" applyProtection="1">
      <alignment horizontal="center"/>
      <protection locked="0" hidden="1"/>
    </xf>
    <xf numFmtId="0" fontId="16" fillId="18" borderId="1" xfId="0" applyFont="1" applyFill="1" applyBorder="1" applyAlignment="1" applyProtection="1">
      <alignment horizontal="center"/>
      <protection locked="0" hidden="1"/>
    </xf>
    <xf numFmtId="0" fontId="16" fillId="0" borderId="0" xfId="0" applyFont="1" applyProtection="1">
      <protection locked="0" hidden="1"/>
    </xf>
    <xf numFmtId="0" fontId="16" fillId="0" borderId="1" xfId="0" applyFont="1" applyFill="1" applyBorder="1" applyProtection="1">
      <protection locked="0" hidden="1"/>
    </xf>
    <xf numFmtId="0" fontId="16" fillId="0" borderId="12" xfId="0" applyFont="1" applyFill="1" applyBorder="1" applyProtection="1">
      <protection locked="0" hidden="1"/>
    </xf>
    <xf numFmtId="0" fontId="17" fillId="0" borderId="1" xfId="0" applyFont="1" applyBorder="1" applyProtection="1">
      <protection locked="0" hidden="1"/>
    </xf>
    <xf numFmtId="0" fontId="17" fillId="0" borderId="0" xfId="0" applyFont="1" applyAlignment="1" applyProtection="1">
      <alignment horizontal="right"/>
      <protection hidden="1"/>
    </xf>
    <xf numFmtId="0" fontId="17" fillId="0" borderId="0" xfId="0" applyFont="1" applyBorder="1" applyAlignment="1" applyProtection="1">
      <alignment horizontal="right"/>
      <protection hidden="1"/>
    </xf>
    <xf numFmtId="0" fontId="17" fillId="22" borderId="0" xfId="3" applyFont="1" applyFill="1" applyProtection="1">
      <protection hidden="1"/>
    </xf>
    <xf numFmtId="0" fontId="17" fillId="19" borderId="39" xfId="3" applyFont="1" applyFill="1" applyBorder="1" applyAlignment="1" applyProtection="1">
      <alignment horizontal="center"/>
      <protection hidden="1"/>
    </xf>
    <xf numFmtId="2" fontId="26" fillId="23" borderId="1" xfId="3" applyNumberFormat="1" applyFont="1" applyFill="1" applyBorder="1" applyAlignment="1" applyProtection="1">
      <alignment horizontal="center"/>
      <protection hidden="1"/>
    </xf>
    <xf numFmtId="2" fontId="26" fillId="23" borderId="1" xfId="3" applyNumberFormat="1" applyFont="1" applyFill="1" applyBorder="1" applyAlignment="1" applyProtection="1">
      <alignment horizontal="left"/>
      <protection hidden="1"/>
    </xf>
    <xf numFmtId="0" fontId="17" fillId="19" borderId="43" xfId="3" applyFont="1" applyFill="1" applyBorder="1" applyAlignment="1" applyProtection="1">
      <alignment horizontal="center"/>
      <protection hidden="1"/>
    </xf>
    <xf numFmtId="0" fontId="26" fillId="13" borderId="39" xfId="3" applyFont="1" applyFill="1" applyBorder="1" applyAlignment="1" applyProtection="1">
      <alignment horizontal="center"/>
      <protection hidden="1"/>
    </xf>
    <xf numFmtId="1" fontId="3" fillId="0" borderId="12" xfId="1" applyNumberFormat="1" applyFont="1" applyBorder="1" applyAlignment="1">
      <alignment horizontal="center"/>
    </xf>
    <xf numFmtId="0" fontId="7" fillId="0" borderId="12" xfId="1" applyFont="1" applyBorder="1" applyAlignment="1">
      <alignment horizontal="center"/>
    </xf>
    <xf numFmtId="0" fontId="6" fillId="10" borderId="1" xfId="2" applyFont="1" applyFill="1" applyBorder="1" applyProtection="1"/>
    <xf numFmtId="0" fontId="6" fillId="10" borderId="1" xfId="2" applyFont="1" applyFill="1" applyBorder="1" applyAlignment="1" applyProtection="1">
      <alignment horizontal="center"/>
    </xf>
    <xf numFmtId="1" fontId="6" fillId="10" borderId="1" xfId="2" applyNumberFormat="1" applyFont="1" applyFill="1" applyBorder="1" applyAlignment="1" applyProtection="1">
      <alignment horizontal="center"/>
    </xf>
    <xf numFmtId="164" fontId="6" fillId="10" borderId="1" xfId="2" applyNumberFormat="1" applyFont="1" applyFill="1" applyBorder="1" applyAlignment="1" applyProtection="1">
      <alignment horizontal="center"/>
    </xf>
    <xf numFmtId="0" fontId="6" fillId="10" borderId="1" xfId="2" applyFont="1" applyFill="1" applyBorder="1"/>
    <xf numFmtId="0" fontId="6" fillId="10" borderId="1" xfId="2" applyFont="1" applyFill="1" applyBorder="1" applyAlignment="1">
      <alignment horizontal="center"/>
    </xf>
    <xf numFmtId="0" fontId="2" fillId="10" borderId="1" xfId="2" applyFill="1" applyBorder="1"/>
    <xf numFmtId="0" fontId="2" fillId="10" borderId="1" xfId="2" applyFill="1" applyBorder="1" applyAlignment="1">
      <alignment horizontal="center"/>
    </xf>
    <xf numFmtId="0" fontId="4" fillId="7" borderId="1" xfId="1" applyFont="1" applyFill="1" applyBorder="1" applyAlignment="1">
      <alignment horizontal="center" vertical="center" wrapText="1"/>
    </xf>
    <xf numFmtId="0" fontId="4" fillId="7" borderId="1" xfId="1" applyFont="1" applyFill="1" applyBorder="1" applyAlignment="1" applyProtection="1">
      <alignment horizontal="center" vertical="center" wrapText="1"/>
    </xf>
    <xf numFmtId="0" fontId="4" fillId="7" borderId="6" xfId="1" applyFont="1" applyFill="1" applyBorder="1" applyAlignment="1" applyProtection="1">
      <alignment horizontal="center" vertical="center" wrapText="1"/>
    </xf>
    <xf numFmtId="0" fontId="4" fillId="7" borderId="49" xfId="1" applyFont="1" applyFill="1" applyBorder="1" applyAlignment="1">
      <alignment horizontal="center" vertical="center" wrapText="1"/>
    </xf>
    <xf numFmtId="0" fontId="4" fillId="7" borderId="6" xfId="1" applyFont="1" applyFill="1" applyBorder="1" applyAlignment="1">
      <alignment horizontal="center" vertical="center" wrapText="1"/>
    </xf>
    <xf numFmtId="0" fontId="3" fillId="7" borderId="1" xfId="2" applyFont="1" applyFill="1" applyBorder="1" applyAlignment="1" applyProtection="1">
      <alignment horizontal="center" vertical="center" wrapText="1"/>
    </xf>
    <xf numFmtId="0" fontId="6" fillId="0" borderId="1" xfId="2" applyFont="1" applyFill="1" applyBorder="1" applyProtection="1"/>
    <xf numFmtId="0" fontId="6" fillId="0" borderId="1" xfId="2" applyFont="1" applyFill="1" applyBorder="1" applyAlignment="1" applyProtection="1">
      <alignment horizontal="center"/>
    </xf>
    <xf numFmtId="0" fontId="40" fillId="24" borderId="38" xfId="1" applyFont="1" applyFill="1" applyBorder="1" applyAlignment="1" applyProtection="1">
      <alignment horizontal="center" vertical="center" wrapText="1"/>
    </xf>
    <xf numFmtId="0" fontId="40" fillId="24" borderId="51" xfId="1" applyFont="1" applyFill="1" applyBorder="1" applyAlignment="1" applyProtection="1">
      <alignment horizontal="center" vertical="center" wrapText="1"/>
    </xf>
    <xf numFmtId="0" fontId="4" fillId="7" borderId="38" xfId="1" applyFont="1" applyFill="1" applyBorder="1" applyAlignment="1">
      <alignment horizontal="center" vertical="center" wrapText="1"/>
    </xf>
    <xf numFmtId="0" fontId="0" fillId="0" borderId="40" xfId="0" applyBorder="1"/>
    <xf numFmtId="0" fontId="4" fillId="7" borderId="10" xfId="1" applyFont="1" applyFill="1" applyBorder="1" applyAlignment="1">
      <alignment horizontal="center" vertical="center" wrapText="1"/>
    </xf>
    <xf numFmtId="0" fontId="4" fillId="7" borderId="0" xfId="1" applyFont="1" applyFill="1" applyBorder="1" applyAlignment="1">
      <alignment horizontal="center" vertical="center" wrapText="1"/>
    </xf>
    <xf numFmtId="0" fontId="40" fillId="24" borderId="46" xfId="1" applyFont="1" applyFill="1" applyBorder="1" applyAlignment="1" applyProtection="1">
      <alignment horizontal="center" vertical="center" wrapText="1"/>
    </xf>
    <xf numFmtId="1" fontId="3" fillId="0" borderId="14" xfId="1" applyNumberFormat="1" applyFont="1" applyBorder="1" applyAlignment="1">
      <alignment horizontal="center"/>
    </xf>
    <xf numFmtId="0" fontId="7" fillId="0" borderId="14" xfId="1" applyFont="1" applyBorder="1" applyAlignment="1">
      <alignment horizontal="center"/>
    </xf>
    <xf numFmtId="0" fontId="45" fillId="0" borderId="0" xfId="0" applyFont="1"/>
    <xf numFmtId="0" fontId="46" fillId="0" borderId="0" xfId="0" applyFont="1"/>
    <xf numFmtId="0" fontId="2" fillId="6" borderId="6" xfId="1" applyFill="1" applyBorder="1" applyAlignment="1" applyProtection="1">
      <alignment horizontal="center"/>
      <protection locked="0"/>
    </xf>
    <xf numFmtId="0" fontId="2" fillId="6" borderId="1" xfId="1" applyFill="1" applyBorder="1" applyAlignment="1" applyProtection="1">
      <alignment horizontal="center"/>
      <protection locked="0"/>
    </xf>
    <xf numFmtId="0" fontId="2" fillId="6" borderId="5" xfId="1" applyFill="1" applyBorder="1" applyAlignment="1" applyProtection="1">
      <alignment horizontal="center"/>
      <protection locked="0"/>
    </xf>
    <xf numFmtId="0" fontId="7" fillId="0" borderId="45" xfId="1" applyFont="1" applyBorder="1" applyAlignment="1">
      <alignment horizontal="center"/>
    </xf>
    <xf numFmtId="0" fontId="7" fillId="0" borderId="2" xfId="1" applyFont="1" applyBorder="1" applyAlignment="1">
      <alignment horizontal="center"/>
    </xf>
    <xf numFmtId="0" fontId="4" fillId="7" borderId="3" xfId="1" applyFont="1" applyFill="1" applyBorder="1" applyAlignment="1">
      <alignment horizontal="center" vertical="center" wrapText="1"/>
    </xf>
    <xf numFmtId="0" fontId="0" fillId="0" borderId="1" xfId="0" applyBorder="1" applyProtection="1">
      <protection locked="0"/>
    </xf>
    <xf numFmtId="0" fontId="40" fillId="24" borderId="12" xfId="1" applyFont="1" applyFill="1" applyBorder="1" applyAlignment="1" applyProtection="1">
      <alignment horizontal="center" vertical="center" wrapText="1"/>
    </xf>
    <xf numFmtId="0" fontId="4" fillId="7" borderId="12" xfId="1" applyFont="1" applyFill="1" applyBorder="1" applyAlignment="1" applyProtection="1">
      <alignment horizontal="center" vertical="center" wrapText="1"/>
    </xf>
    <xf numFmtId="0" fontId="4" fillId="7" borderId="57" xfId="1" applyFont="1" applyFill="1" applyBorder="1" applyAlignment="1">
      <alignment horizontal="center" vertical="center" wrapText="1"/>
    </xf>
    <xf numFmtId="0" fontId="50" fillId="0" borderId="0" xfId="0" applyFont="1"/>
    <xf numFmtId="0" fontId="50" fillId="0" borderId="0" xfId="0" applyFont="1" applyFill="1"/>
    <xf numFmtId="0" fontId="52" fillId="25" borderId="36" xfId="0" applyFont="1" applyFill="1" applyBorder="1" applyAlignment="1">
      <alignment horizontal="left" vertical="top" wrapText="1"/>
    </xf>
    <xf numFmtId="0" fontId="52" fillId="25" borderId="44" xfId="0" applyFont="1" applyFill="1" applyBorder="1" applyAlignment="1">
      <alignment horizontal="left" vertical="top" wrapText="1"/>
    </xf>
    <xf numFmtId="0" fontId="52" fillId="25" borderId="45" xfId="0" applyFont="1" applyFill="1" applyBorder="1" applyAlignment="1">
      <alignment horizontal="left" vertical="top" wrapText="1"/>
    </xf>
    <xf numFmtId="0" fontId="50" fillId="25" borderId="0" xfId="0" applyFont="1" applyFill="1" applyBorder="1" applyAlignment="1">
      <alignment horizontal="left" vertical="top"/>
    </xf>
    <xf numFmtId="0" fontId="50" fillId="25" borderId="0" xfId="0" applyFont="1" applyFill="1" applyBorder="1"/>
    <xf numFmtId="0" fontId="50" fillId="25" borderId="40" xfId="0" applyFont="1" applyFill="1" applyBorder="1"/>
    <xf numFmtId="0" fontId="48" fillId="25" borderId="37" xfId="0" applyFont="1" applyFill="1" applyBorder="1" applyAlignment="1">
      <alignment vertical="center"/>
    </xf>
    <xf numFmtId="0" fontId="48" fillId="25" borderId="0" xfId="0" applyFont="1" applyFill="1" applyBorder="1" applyAlignment="1">
      <alignment vertical="center"/>
    </xf>
    <xf numFmtId="0" fontId="48" fillId="25" borderId="40" xfId="0" applyFont="1" applyFill="1" applyBorder="1" applyAlignment="1">
      <alignment vertical="center"/>
    </xf>
    <xf numFmtId="0" fontId="52" fillId="3" borderId="37" xfId="0" applyFont="1" applyFill="1" applyBorder="1" applyAlignment="1">
      <alignment vertical="center"/>
    </xf>
    <xf numFmtId="0" fontId="52" fillId="3" borderId="0" xfId="0" applyFont="1" applyFill="1" applyBorder="1" applyAlignment="1">
      <alignment vertical="center"/>
    </xf>
    <xf numFmtId="0" fontId="52" fillId="3" borderId="40" xfId="0" applyFont="1" applyFill="1" applyBorder="1" applyAlignment="1">
      <alignment vertical="center"/>
    </xf>
    <xf numFmtId="0" fontId="48" fillId="3" borderId="37" xfId="0" applyFont="1" applyFill="1" applyBorder="1" applyAlignment="1">
      <alignment vertical="center"/>
    </xf>
    <xf numFmtId="0" fontId="50" fillId="3" borderId="0" xfId="0" applyFont="1" applyFill="1" applyBorder="1" applyAlignment="1">
      <alignment vertical="center"/>
    </xf>
    <xf numFmtId="0" fontId="45" fillId="3" borderId="38" xfId="0" applyFont="1" applyFill="1" applyBorder="1"/>
    <xf numFmtId="0" fontId="45" fillId="3" borderId="46" xfId="0" applyFont="1" applyFill="1" applyBorder="1"/>
    <xf numFmtId="0" fontId="45" fillId="3" borderId="47" xfId="0" applyFont="1" applyFill="1" applyBorder="1"/>
    <xf numFmtId="0" fontId="17" fillId="10" borderId="16" xfId="0" applyFont="1" applyFill="1" applyBorder="1" applyProtection="1">
      <protection locked="0"/>
    </xf>
    <xf numFmtId="0" fontId="47" fillId="0" borderId="0" xfId="0" applyFont="1" applyFill="1" applyBorder="1" applyAlignment="1">
      <alignment vertical="center" wrapText="1"/>
    </xf>
    <xf numFmtId="0" fontId="17" fillId="10" borderId="58" xfId="0" applyFont="1" applyFill="1" applyBorder="1" applyProtection="1">
      <protection locked="0"/>
    </xf>
    <xf numFmtId="0" fontId="17" fillId="10" borderId="59" xfId="0" applyFont="1" applyFill="1" applyBorder="1" applyProtection="1">
      <protection locked="0"/>
    </xf>
    <xf numFmtId="0" fontId="17" fillId="10" borderId="60" xfId="0" applyFont="1" applyFill="1" applyBorder="1" applyProtection="1">
      <protection locked="0"/>
    </xf>
    <xf numFmtId="0" fontId="17" fillId="10" borderId="61" xfId="0" applyFont="1" applyFill="1" applyBorder="1" applyProtection="1">
      <protection locked="0"/>
    </xf>
    <xf numFmtId="0" fontId="17" fillId="10" borderId="62" xfId="0" applyFont="1" applyFill="1" applyBorder="1" applyProtection="1">
      <protection locked="0"/>
    </xf>
    <xf numFmtId="0" fontId="17" fillId="10" borderId="63" xfId="0" applyFont="1" applyFill="1" applyBorder="1" applyProtection="1">
      <protection locked="0"/>
    </xf>
    <xf numFmtId="0" fontId="17" fillId="10" borderId="64" xfId="0" applyFont="1" applyFill="1" applyBorder="1" applyProtection="1">
      <protection locked="0"/>
    </xf>
    <xf numFmtId="0" fontId="17" fillId="10" borderId="65" xfId="0" applyFont="1" applyFill="1" applyBorder="1" applyProtection="1">
      <protection locked="0"/>
    </xf>
    <xf numFmtId="0" fontId="0" fillId="10" borderId="18" xfId="0" applyFill="1" applyBorder="1"/>
    <xf numFmtId="0" fontId="0" fillId="10" borderId="19" xfId="0" applyFill="1" applyBorder="1"/>
    <xf numFmtId="0" fontId="0" fillId="10" borderId="19" xfId="0" applyFill="1" applyBorder="1" applyAlignment="1">
      <alignment horizontal="right"/>
    </xf>
    <xf numFmtId="0" fontId="0" fillId="10" borderId="20" xfId="0" applyFill="1" applyBorder="1"/>
    <xf numFmtId="0" fontId="0" fillId="10" borderId="21" xfId="0" applyFill="1" applyBorder="1" applyAlignment="1">
      <alignment horizontal="right"/>
    </xf>
    <xf numFmtId="0" fontId="0" fillId="10" borderId="0" xfId="0" applyFill="1" applyBorder="1"/>
    <xf numFmtId="0" fontId="0" fillId="10" borderId="0" xfId="0" applyFill="1" applyBorder="1" applyAlignment="1">
      <alignment horizontal="right"/>
    </xf>
    <xf numFmtId="0" fontId="0" fillId="10" borderId="0" xfId="0" applyFill="1" applyBorder="1" applyAlignment="1">
      <alignment horizontal="left"/>
    </xf>
    <xf numFmtId="0" fontId="0" fillId="10" borderId="22" xfId="0" applyFill="1" applyBorder="1"/>
    <xf numFmtId="0" fontId="0" fillId="10" borderId="23" xfId="0" applyFill="1" applyBorder="1" applyAlignment="1">
      <alignment horizontal="right"/>
    </xf>
    <xf numFmtId="0" fontId="0" fillId="10" borderId="24" xfId="0" applyFill="1" applyBorder="1"/>
    <xf numFmtId="0" fontId="0" fillId="10" borderId="24" xfId="0" applyFill="1" applyBorder="1" applyAlignment="1">
      <alignment horizontal="left"/>
    </xf>
    <xf numFmtId="0" fontId="0" fillId="10" borderId="24" xfId="0" applyFill="1" applyBorder="1" applyAlignment="1">
      <alignment horizontal="right"/>
    </xf>
    <xf numFmtId="0" fontId="0" fillId="10" borderId="25" xfId="0" applyFill="1" applyBorder="1"/>
    <xf numFmtId="2" fontId="17" fillId="10" borderId="18" xfId="0" applyNumberFormat="1" applyFont="1" applyFill="1" applyBorder="1" applyAlignment="1" applyProtection="1">
      <alignment horizontal="left"/>
      <protection locked="0"/>
    </xf>
    <xf numFmtId="0" fontId="0" fillId="10" borderId="20" xfId="0" applyFill="1" applyBorder="1" applyAlignment="1">
      <alignment horizontal="left"/>
    </xf>
    <xf numFmtId="0" fontId="17" fillId="10" borderId="23" xfId="0" applyFont="1" applyFill="1" applyBorder="1" applyProtection="1">
      <protection locked="0"/>
    </xf>
    <xf numFmtId="0" fontId="0" fillId="10" borderId="25" xfId="0" applyFill="1" applyBorder="1" applyAlignment="1">
      <alignment horizontal="center"/>
    </xf>
    <xf numFmtId="0" fontId="0" fillId="0" borderId="0" xfId="0" applyAlignment="1" applyProtection="1">
      <alignment horizontal="center"/>
      <protection locked="0"/>
    </xf>
    <xf numFmtId="0" fontId="0" fillId="10" borderId="0" xfId="0" applyFill="1" applyProtection="1">
      <protection locked="0"/>
    </xf>
    <xf numFmtId="1" fontId="4" fillId="0" borderId="1" xfId="0" applyNumberFormat="1" applyFont="1" applyFill="1" applyBorder="1" applyAlignment="1" applyProtection="1">
      <alignment horizontal="center"/>
    </xf>
    <xf numFmtId="1" fontId="4" fillId="0" borderId="1" xfId="0" applyNumberFormat="1" applyFont="1" applyFill="1" applyBorder="1" applyAlignment="1" applyProtection="1">
      <alignment horizontal="center"/>
      <protection locked="0"/>
    </xf>
    <xf numFmtId="0" fontId="0" fillId="27" borderId="35" xfId="0" applyFont="1" applyFill="1" applyBorder="1" applyProtection="1">
      <protection locked="0"/>
    </xf>
    <xf numFmtId="0" fontId="54" fillId="0" borderId="0" xfId="0" applyFont="1" applyFill="1" applyProtection="1">
      <protection locked="0"/>
    </xf>
    <xf numFmtId="0" fontId="0" fillId="0" borderId="35" xfId="0" applyFont="1" applyFill="1" applyBorder="1" applyProtection="1">
      <protection locked="0"/>
    </xf>
    <xf numFmtId="0" fontId="0" fillId="0" borderId="0" xfId="0" applyFont="1" applyFill="1" applyProtection="1">
      <protection locked="0"/>
    </xf>
    <xf numFmtId="0" fontId="15" fillId="27" borderId="66" xfId="0" applyFont="1" applyFill="1" applyBorder="1" applyProtection="1">
      <protection locked="0"/>
    </xf>
    <xf numFmtId="0" fontId="0" fillId="27" borderId="67" xfId="0" applyFont="1" applyFill="1" applyBorder="1" applyProtection="1">
      <protection locked="0"/>
    </xf>
    <xf numFmtId="0" fontId="4" fillId="10" borderId="68" xfId="0" applyFont="1" applyFill="1" applyBorder="1" applyAlignment="1" applyProtection="1">
      <alignment horizontal="center"/>
      <protection locked="0"/>
    </xf>
    <xf numFmtId="0" fontId="4" fillId="10" borderId="69" xfId="0" applyFont="1" applyFill="1" applyBorder="1" applyAlignment="1" applyProtection="1">
      <alignment horizontal="center"/>
      <protection locked="0"/>
    </xf>
    <xf numFmtId="0" fontId="0" fillId="27" borderId="0" xfId="0" applyFont="1" applyFill="1" applyBorder="1" applyProtection="1">
      <protection locked="0"/>
    </xf>
    <xf numFmtId="1" fontId="4" fillId="0" borderId="70" xfId="0" applyNumberFormat="1" applyFont="1" applyFill="1" applyBorder="1" applyAlignment="1" applyProtection="1">
      <alignment horizontal="center"/>
      <protection locked="0"/>
    </xf>
    <xf numFmtId="0" fontId="0" fillId="27" borderId="71" xfId="0" applyFont="1" applyFill="1" applyBorder="1" applyProtection="1">
      <protection locked="0"/>
    </xf>
    <xf numFmtId="0" fontId="0" fillId="27" borderId="72" xfId="0" applyFont="1" applyFill="1" applyBorder="1" applyProtection="1">
      <protection locked="0"/>
    </xf>
    <xf numFmtId="1" fontId="4" fillId="0" borderId="73" xfId="0" applyNumberFormat="1" applyFont="1" applyFill="1" applyBorder="1" applyAlignment="1" applyProtection="1">
      <alignment horizontal="center"/>
    </xf>
    <xf numFmtId="1" fontId="4" fillId="0" borderId="73" xfId="0" applyNumberFormat="1" applyFont="1" applyFill="1" applyBorder="1" applyAlignment="1" applyProtection="1">
      <alignment horizontal="center"/>
      <protection locked="0"/>
    </xf>
    <xf numFmtId="1" fontId="4" fillId="0" borderId="74" xfId="0" applyNumberFormat="1" applyFont="1" applyFill="1" applyBorder="1" applyAlignment="1" applyProtection="1">
      <alignment horizontal="center"/>
      <protection locked="0"/>
    </xf>
    <xf numFmtId="0" fontId="0" fillId="10" borderId="68" xfId="0" applyFill="1" applyBorder="1" applyAlignment="1" applyProtection="1">
      <alignment horizontal="center"/>
      <protection locked="0"/>
    </xf>
    <xf numFmtId="0" fontId="0" fillId="10" borderId="69" xfId="0" applyFill="1" applyBorder="1" applyAlignment="1" applyProtection="1">
      <alignment horizontal="center"/>
      <protection locked="0"/>
    </xf>
    <xf numFmtId="0" fontId="56" fillId="0" borderId="0" xfId="0" applyFont="1" applyFill="1" applyBorder="1" applyProtection="1">
      <protection locked="0"/>
    </xf>
    <xf numFmtId="0" fontId="0" fillId="15" borderId="66" xfId="0" applyFill="1" applyBorder="1" applyProtection="1">
      <protection locked="0"/>
    </xf>
    <xf numFmtId="0" fontId="0" fillId="15" borderId="67" xfId="0" applyFill="1" applyBorder="1" applyProtection="1">
      <protection locked="0"/>
    </xf>
    <xf numFmtId="0" fontId="0" fillId="15" borderId="71" xfId="0" applyFill="1" applyBorder="1" applyProtection="1">
      <protection locked="0"/>
    </xf>
    <xf numFmtId="0" fontId="0" fillId="15" borderId="72" xfId="0" applyFill="1" applyBorder="1" applyProtection="1">
      <protection locked="0"/>
    </xf>
    <xf numFmtId="0" fontId="3" fillId="10" borderId="0" xfId="0" applyFont="1" applyFill="1" applyBorder="1" applyProtection="1">
      <protection locked="0"/>
    </xf>
    <xf numFmtId="0" fontId="0" fillId="0" borderId="36" xfId="0" applyBorder="1"/>
    <xf numFmtId="0" fontId="0" fillId="0" borderId="44" xfId="0" applyBorder="1"/>
    <xf numFmtId="0" fontId="0" fillId="0" borderId="44" xfId="0" applyBorder="1" applyAlignment="1">
      <alignment horizontal="center"/>
    </xf>
    <xf numFmtId="0" fontId="0" fillId="0" borderId="45" xfId="0" applyBorder="1"/>
    <xf numFmtId="0" fontId="0" fillId="0" borderId="37" xfId="0" applyBorder="1"/>
    <xf numFmtId="0" fontId="0" fillId="0" borderId="0" xfId="0" applyBorder="1"/>
    <xf numFmtId="0" fontId="0" fillId="0" borderId="37" xfId="0" applyFill="1" applyBorder="1"/>
    <xf numFmtId="0" fontId="0" fillId="0" borderId="0" xfId="0" applyBorder="1" applyAlignment="1">
      <alignment horizontal="center"/>
    </xf>
    <xf numFmtId="0" fontId="17" fillId="0" borderId="37" xfId="0" applyFont="1" applyFill="1" applyBorder="1" applyProtection="1">
      <protection locked="0"/>
    </xf>
    <xf numFmtId="0" fontId="0" fillId="0" borderId="38" xfId="0" applyFill="1" applyBorder="1" applyProtection="1">
      <protection locked="0"/>
    </xf>
    <xf numFmtId="0" fontId="0" fillId="0" borderId="46" xfId="0" applyBorder="1"/>
    <xf numFmtId="0" fontId="0" fillId="0" borderId="46" xfId="0" applyBorder="1" applyAlignment="1">
      <alignment horizontal="center"/>
    </xf>
    <xf numFmtId="0" fontId="0" fillId="0" borderId="47" xfId="0" applyBorder="1"/>
    <xf numFmtId="2" fontId="17" fillId="0" borderId="37" xfId="0" applyNumberFormat="1" applyFont="1" applyFill="1" applyBorder="1" applyAlignment="1" applyProtection="1">
      <alignment horizontal="left"/>
      <protection locked="0"/>
    </xf>
    <xf numFmtId="2" fontId="0" fillId="0" borderId="0" xfId="0" applyNumberFormat="1" applyBorder="1"/>
    <xf numFmtId="2" fontId="0" fillId="0" borderId="0" xfId="0" applyNumberFormat="1" applyBorder="1" applyAlignment="1">
      <alignment horizontal="center"/>
    </xf>
    <xf numFmtId="2" fontId="17" fillId="0" borderId="38" xfId="0" applyNumberFormat="1" applyFont="1" applyFill="1" applyBorder="1" applyAlignment="1" applyProtection="1">
      <alignment horizontal="left"/>
      <protection locked="0"/>
    </xf>
    <xf numFmtId="2" fontId="0" fillId="0" borderId="46" xfId="0" applyNumberFormat="1" applyBorder="1"/>
    <xf numFmtId="2" fontId="0" fillId="0" borderId="46" xfId="0" applyNumberFormat="1" applyBorder="1" applyAlignment="1">
      <alignment horizontal="center"/>
    </xf>
    <xf numFmtId="2" fontId="17" fillId="0" borderId="36" xfId="0" applyNumberFormat="1" applyFont="1" applyFill="1" applyBorder="1" applyAlignment="1" applyProtection="1">
      <alignment horizontal="left"/>
      <protection locked="0"/>
    </xf>
    <xf numFmtId="2" fontId="0" fillId="0" borderId="44" xfId="0" applyNumberFormat="1" applyBorder="1"/>
    <xf numFmtId="0" fontId="1" fillId="0" borderId="12" xfId="0" applyFont="1" applyBorder="1"/>
    <xf numFmtId="0" fontId="0" fillId="0" borderId="14" xfId="0" applyBorder="1"/>
    <xf numFmtId="0" fontId="4" fillId="10" borderId="1" xfId="1" applyFont="1" applyFill="1" applyBorder="1" applyAlignment="1">
      <alignment horizontal="center" vertical="center" wrapText="1"/>
    </xf>
    <xf numFmtId="0" fontId="4" fillId="10" borderId="1" xfId="1" applyFont="1" applyFill="1" applyBorder="1" applyAlignment="1" applyProtection="1">
      <alignment horizontal="center" vertical="center" wrapText="1"/>
    </xf>
    <xf numFmtId="0" fontId="4" fillId="0" borderId="1" xfId="1" applyFont="1" applyFill="1" applyBorder="1" applyAlignment="1">
      <alignment horizontal="center"/>
    </xf>
    <xf numFmtId="0" fontId="0" fillId="0" borderId="1" xfId="0" applyFill="1" applyBorder="1" applyAlignment="1">
      <alignment horizontal="center"/>
    </xf>
    <xf numFmtId="0" fontId="4" fillId="0" borderId="5" xfId="1" applyFont="1" applyFill="1" applyBorder="1" applyAlignment="1">
      <alignment horizontal="center"/>
    </xf>
    <xf numFmtId="0" fontId="0" fillId="0" borderId="5" xfId="0" applyFill="1" applyBorder="1" applyAlignment="1">
      <alignment horizontal="center"/>
    </xf>
    <xf numFmtId="0" fontId="4" fillId="0" borderId="6" xfId="1" applyFont="1" applyFill="1" applyBorder="1" applyAlignment="1">
      <alignment horizontal="center"/>
    </xf>
    <xf numFmtId="0" fontId="0" fillId="0" borderId="6" xfId="0" applyFill="1" applyBorder="1" applyAlignment="1">
      <alignment horizontal="center"/>
    </xf>
    <xf numFmtId="0" fontId="3" fillId="26" borderId="42" xfId="1" applyFont="1" applyFill="1" applyBorder="1" applyAlignment="1">
      <alignment horizontal="center"/>
    </xf>
    <xf numFmtId="0" fontId="0" fillId="0" borderId="48" xfId="0" applyFill="1" applyBorder="1" applyAlignment="1">
      <alignment horizontal="center"/>
    </xf>
    <xf numFmtId="0" fontId="0" fillId="0" borderId="4" xfId="0" applyFill="1" applyBorder="1" applyAlignment="1">
      <alignment horizontal="center"/>
    </xf>
    <xf numFmtId="0" fontId="1" fillId="0" borderId="36" xfId="0" applyFont="1" applyBorder="1"/>
    <xf numFmtId="0" fontId="55" fillId="0" borderId="45" xfId="0" applyFont="1" applyFill="1" applyBorder="1" applyAlignment="1">
      <alignment vertical="center" wrapText="1"/>
    </xf>
    <xf numFmtId="0" fontId="1" fillId="0" borderId="37" xfId="0" applyFont="1" applyBorder="1"/>
    <xf numFmtId="0" fontId="55" fillId="0" borderId="40" xfId="0" applyFont="1" applyFill="1" applyBorder="1" applyAlignment="1">
      <alignment vertical="center" wrapText="1"/>
    </xf>
    <xf numFmtId="0" fontId="1" fillId="0" borderId="38" xfId="0" applyFont="1" applyBorder="1"/>
    <xf numFmtId="0" fontId="55" fillId="0" borderId="47" xfId="0" applyFont="1" applyFill="1" applyBorder="1" applyAlignment="1">
      <alignment vertical="center" wrapText="1"/>
    </xf>
    <xf numFmtId="0" fontId="0" fillId="0" borderId="66" xfId="0" applyBorder="1" applyProtection="1">
      <protection locked="0"/>
    </xf>
    <xf numFmtId="0" fontId="0" fillId="0" borderId="67" xfId="0" applyBorder="1" applyProtection="1">
      <protection locked="0"/>
    </xf>
    <xf numFmtId="0" fontId="2" fillId="0" borderId="71" xfId="0" applyFont="1" applyFill="1" applyBorder="1" applyProtection="1">
      <protection locked="0"/>
    </xf>
    <xf numFmtId="0" fontId="0" fillId="0" borderId="72" xfId="0" applyFill="1" applyBorder="1" applyProtection="1">
      <protection locked="0"/>
    </xf>
    <xf numFmtId="0" fontId="0" fillId="0" borderId="72" xfId="0" applyFill="1" applyBorder="1" applyAlignment="1" applyProtection="1">
      <alignment horizontal="center"/>
      <protection locked="0"/>
    </xf>
    <xf numFmtId="0" fontId="0" fillId="0" borderId="80" xfId="0" applyFill="1" applyBorder="1" applyAlignment="1" applyProtection="1">
      <alignment horizontal="center"/>
      <protection locked="0"/>
    </xf>
    <xf numFmtId="0" fontId="48" fillId="25" borderId="40" xfId="0" applyFont="1" applyFill="1" applyBorder="1" applyAlignment="1">
      <alignment horizontal="left" vertical="center"/>
    </xf>
    <xf numFmtId="0" fontId="48" fillId="25" borderId="37" xfId="0" applyFont="1" applyFill="1" applyBorder="1" applyAlignment="1">
      <alignment horizontal="left" vertical="center" wrapText="1"/>
    </xf>
    <xf numFmtId="0" fontId="48" fillId="25" borderId="0" xfId="0" applyFont="1" applyFill="1" applyBorder="1" applyAlignment="1">
      <alignment horizontal="left" vertical="center" wrapText="1"/>
    </xf>
    <xf numFmtId="0" fontId="48" fillId="25" borderId="40" xfId="0" applyFont="1" applyFill="1" applyBorder="1" applyAlignment="1">
      <alignment horizontal="left" vertical="center" wrapText="1"/>
    </xf>
    <xf numFmtId="0" fontId="50" fillId="3" borderId="0" xfId="0" applyFont="1" applyFill="1" applyBorder="1" applyAlignment="1">
      <alignment horizontal="left" vertical="center" wrapText="1"/>
    </xf>
    <xf numFmtId="0" fontId="50" fillId="3" borderId="40" xfId="0" applyFont="1" applyFill="1" applyBorder="1" applyAlignment="1">
      <alignment horizontal="left" vertical="center" wrapText="1"/>
    </xf>
    <xf numFmtId="0" fontId="48" fillId="3" borderId="37" xfId="0" applyFont="1" applyFill="1" applyBorder="1" applyAlignment="1">
      <alignment horizontal="left" vertical="center" wrapText="1"/>
    </xf>
    <xf numFmtId="0" fontId="48" fillId="3" borderId="0" xfId="0" applyFont="1" applyFill="1" applyBorder="1" applyAlignment="1">
      <alignment horizontal="left" vertical="center" wrapText="1"/>
    </xf>
    <xf numFmtId="0" fontId="48" fillId="3" borderId="40" xfId="0" applyFont="1" applyFill="1" applyBorder="1" applyAlignment="1">
      <alignment horizontal="left" vertical="center" wrapText="1"/>
    </xf>
    <xf numFmtId="0" fontId="48" fillId="3" borderId="37" xfId="0" applyFont="1" applyFill="1" applyBorder="1" applyAlignment="1">
      <alignment horizontal="left" vertical="top" wrapText="1"/>
    </xf>
    <xf numFmtId="0" fontId="48" fillId="3" borderId="0" xfId="0" applyFont="1" applyFill="1" applyBorder="1" applyAlignment="1">
      <alignment horizontal="left" vertical="top" wrapText="1"/>
    </xf>
    <xf numFmtId="0" fontId="48" fillId="3" borderId="40" xfId="0" applyFont="1" applyFill="1" applyBorder="1" applyAlignment="1">
      <alignment horizontal="left" vertical="top" wrapText="1"/>
    </xf>
    <xf numFmtId="164" fontId="6" fillId="10" borderId="1" xfId="2" quotePrefix="1" applyNumberFormat="1" applyFont="1" applyFill="1" applyBorder="1" applyAlignment="1" applyProtection="1">
      <alignment horizontal="center"/>
    </xf>
    <xf numFmtId="0" fontId="6" fillId="3" borderId="1" xfId="2" applyFont="1" applyFill="1" applyBorder="1" applyAlignment="1" applyProtection="1">
      <alignment horizontal="center"/>
      <protection locked="0"/>
    </xf>
    <xf numFmtId="0" fontId="17" fillId="11" borderId="41" xfId="0" quotePrefix="1" applyFont="1" applyFill="1" applyBorder="1" applyProtection="1">
      <protection locked="0"/>
    </xf>
    <xf numFmtId="0" fontId="4" fillId="7" borderId="1" xfId="1" applyFont="1" applyFill="1" applyBorder="1" applyAlignment="1" applyProtection="1">
      <alignment horizontal="center" vertical="center" wrapText="1"/>
      <protection locked="0"/>
    </xf>
    <xf numFmtId="0" fontId="0" fillId="9" borderId="1" xfId="0" applyFill="1" applyBorder="1" applyAlignment="1" applyProtection="1">
      <alignment horizontal="center" wrapText="1"/>
      <protection locked="0"/>
    </xf>
    <xf numFmtId="0" fontId="1" fillId="9" borderId="1"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center" vertical="center"/>
      <protection locked="0"/>
    </xf>
    <xf numFmtId="0" fontId="0" fillId="9" borderId="1" xfId="0" applyFill="1" applyBorder="1" applyAlignment="1" applyProtection="1">
      <alignment horizontal="center"/>
      <protection locked="0"/>
    </xf>
    <xf numFmtId="0" fontId="1" fillId="9" borderId="1" xfId="0" applyFont="1" applyFill="1" applyBorder="1" applyAlignment="1" applyProtection="1">
      <alignment horizontal="center"/>
      <protection locked="0"/>
    </xf>
    <xf numFmtId="0" fontId="10" fillId="7" borderId="8" xfId="0" applyFont="1" applyFill="1" applyBorder="1" applyAlignment="1" applyProtection="1">
      <alignment horizontal="center"/>
      <protection locked="0"/>
    </xf>
    <xf numFmtId="0" fontId="10" fillId="7" borderId="9" xfId="0" applyFont="1" applyFill="1" applyBorder="1" applyAlignment="1" applyProtection="1">
      <alignment horizontal="center"/>
      <protection locked="0"/>
    </xf>
    <xf numFmtId="0" fontId="10" fillId="6" borderId="7" xfId="0" applyFont="1" applyFill="1" applyBorder="1" applyAlignment="1" applyProtection="1">
      <alignment horizontal="center"/>
      <protection locked="0"/>
    </xf>
    <xf numFmtId="0" fontId="10" fillId="7" borderId="7" xfId="0" applyFont="1" applyFill="1" applyBorder="1" applyAlignment="1" applyProtection="1">
      <alignment horizontal="center"/>
      <protection locked="0"/>
    </xf>
    <xf numFmtId="0" fontId="2" fillId="9" borderId="1" xfId="1" applyFont="1" applyFill="1" applyBorder="1" applyAlignment="1" applyProtection="1">
      <alignment horizontal="center"/>
      <protection locked="0"/>
    </xf>
    <xf numFmtId="0" fontId="11" fillId="5" borderId="0" xfId="0" applyFont="1" applyFill="1" applyProtection="1">
      <protection locked="0"/>
    </xf>
    <xf numFmtId="0" fontId="11" fillId="6" borderId="0" xfId="0" applyFont="1" applyFill="1" applyProtection="1">
      <protection locked="0"/>
    </xf>
    <xf numFmtId="0" fontId="2" fillId="9" borderId="1" xfId="1" applyFill="1" applyBorder="1" applyAlignment="1" applyProtection="1">
      <alignment horizontal="center"/>
      <protection locked="0"/>
    </xf>
    <xf numFmtId="0" fontId="2" fillId="8" borderId="1" xfId="1" applyFill="1" applyBorder="1" applyProtection="1">
      <protection locked="0"/>
    </xf>
    <xf numFmtId="0" fontId="2" fillId="8" borderId="12" xfId="1" applyFont="1" applyFill="1" applyBorder="1" applyProtection="1">
      <protection locked="0"/>
    </xf>
    <xf numFmtId="0" fontId="2" fillId="8" borderId="12" xfId="1" applyFill="1" applyBorder="1" applyProtection="1">
      <protection locked="0"/>
    </xf>
    <xf numFmtId="0" fontId="52" fillId="6" borderId="37" xfId="0" applyFont="1" applyFill="1" applyBorder="1" applyAlignment="1">
      <alignment horizontal="left" vertical="center"/>
    </xf>
    <xf numFmtId="0" fontId="52" fillId="6" borderId="0" xfId="0" applyFont="1" applyFill="1" applyBorder="1" applyAlignment="1">
      <alignment horizontal="left" vertical="center"/>
    </xf>
    <xf numFmtId="0" fontId="52" fillId="6" borderId="40" xfId="0" applyFont="1" applyFill="1" applyBorder="1" applyAlignment="1">
      <alignment horizontal="left" vertical="center"/>
    </xf>
    <xf numFmtId="0" fontId="52" fillId="6" borderId="38" xfId="0" applyFont="1" applyFill="1" applyBorder="1" applyAlignment="1">
      <alignment horizontal="left" vertical="center"/>
    </xf>
    <xf numFmtId="0" fontId="52" fillId="6" borderId="46" xfId="0" applyFont="1" applyFill="1" applyBorder="1" applyAlignment="1">
      <alignment horizontal="left" vertical="center"/>
    </xf>
    <xf numFmtId="0" fontId="52" fillId="6" borderId="47" xfId="0" applyFont="1" applyFill="1" applyBorder="1" applyAlignment="1">
      <alignment horizontal="left" vertical="center"/>
    </xf>
    <xf numFmtId="0" fontId="48" fillId="25" borderId="44" xfId="0" applyFont="1" applyFill="1" applyBorder="1" applyAlignment="1">
      <alignment horizontal="left" vertical="center"/>
    </xf>
    <xf numFmtId="0" fontId="48" fillId="25" borderId="45" xfId="0" applyFont="1" applyFill="1" applyBorder="1" applyAlignment="1">
      <alignment horizontal="left" vertical="center"/>
    </xf>
    <xf numFmtId="0" fontId="48" fillId="25" borderId="37" xfId="0" applyFont="1" applyFill="1" applyBorder="1" applyAlignment="1">
      <alignment horizontal="left" vertical="center"/>
    </xf>
    <xf numFmtId="0" fontId="48" fillId="25" borderId="0" xfId="0" applyFont="1" applyFill="1" applyBorder="1" applyAlignment="1">
      <alignment horizontal="left" vertical="center"/>
    </xf>
    <xf numFmtId="0" fontId="48" fillId="25" borderId="40" xfId="0" applyFont="1" applyFill="1" applyBorder="1" applyAlignment="1">
      <alignment horizontal="left" vertical="center"/>
    </xf>
    <xf numFmtId="0" fontId="48" fillId="25" borderId="36" xfId="0" applyFont="1" applyFill="1" applyBorder="1" applyAlignment="1">
      <alignment horizontal="left" vertical="top"/>
    </xf>
    <xf numFmtId="0" fontId="48" fillId="25" borderId="44" xfId="0" applyFont="1" applyFill="1" applyBorder="1" applyAlignment="1">
      <alignment horizontal="left" vertical="top"/>
    </xf>
    <xf numFmtId="0" fontId="48" fillId="25" borderId="37" xfId="0" applyFont="1" applyFill="1" applyBorder="1" applyAlignment="1">
      <alignment horizontal="left" vertical="top"/>
    </xf>
    <xf numFmtId="0" fontId="48" fillId="25" borderId="0" xfId="0" applyFont="1" applyFill="1" applyBorder="1" applyAlignment="1">
      <alignment horizontal="left" vertical="top"/>
    </xf>
    <xf numFmtId="0" fontId="51" fillId="25" borderId="37" xfId="0" applyFont="1" applyFill="1" applyBorder="1" applyAlignment="1">
      <alignment horizontal="left" vertical="center"/>
    </xf>
    <xf numFmtId="0" fontId="51" fillId="25" borderId="0" xfId="0" applyFont="1" applyFill="1" applyBorder="1" applyAlignment="1">
      <alignment horizontal="left" vertical="center"/>
    </xf>
    <xf numFmtId="0" fontId="48" fillId="25" borderId="37" xfId="0" applyFont="1" applyFill="1" applyBorder="1" applyAlignment="1">
      <alignment horizontal="center" vertical="center" wrapText="1"/>
    </xf>
    <xf numFmtId="0" fontId="48" fillId="25" borderId="0" xfId="0" applyFont="1" applyFill="1" applyBorder="1" applyAlignment="1">
      <alignment horizontal="center" vertical="center" wrapText="1"/>
    </xf>
    <xf numFmtId="0" fontId="48" fillId="25" borderId="40" xfId="0" applyFont="1" applyFill="1" applyBorder="1" applyAlignment="1">
      <alignment horizontal="center" vertical="center" wrapText="1"/>
    </xf>
    <xf numFmtId="0" fontId="52" fillId="25" borderId="37" xfId="0" applyFont="1" applyFill="1" applyBorder="1" applyAlignment="1">
      <alignment horizontal="left" vertical="center"/>
    </xf>
    <xf numFmtId="0" fontId="52" fillId="25" borderId="0" xfId="0" applyFont="1" applyFill="1" applyBorder="1" applyAlignment="1">
      <alignment horizontal="left" vertical="center"/>
    </xf>
    <xf numFmtId="0" fontId="52" fillId="25" borderId="40" xfId="0" applyFont="1" applyFill="1" applyBorder="1" applyAlignment="1">
      <alignment horizontal="left" vertical="center"/>
    </xf>
    <xf numFmtId="0" fontId="51" fillId="25" borderId="37" xfId="0" applyFont="1" applyFill="1" applyBorder="1" applyAlignment="1">
      <alignment horizontal="left" vertical="center" wrapText="1"/>
    </xf>
    <xf numFmtId="0" fontId="51" fillId="25" borderId="0" xfId="0" applyFont="1" applyFill="1" applyBorder="1" applyAlignment="1">
      <alignment horizontal="left" vertical="center" wrapText="1"/>
    </xf>
    <xf numFmtId="0" fontId="51" fillId="25" borderId="40" xfId="0" applyFont="1" applyFill="1" applyBorder="1" applyAlignment="1">
      <alignment horizontal="left" vertical="center" wrapText="1"/>
    </xf>
    <xf numFmtId="0" fontId="48" fillId="25" borderId="37" xfId="0" applyFont="1" applyFill="1" applyBorder="1" applyAlignment="1">
      <alignment horizontal="center" vertical="center"/>
    </xf>
    <xf numFmtId="0" fontId="48" fillId="25" borderId="0" xfId="0" applyFont="1" applyFill="1" applyBorder="1" applyAlignment="1">
      <alignment horizontal="center" vertical="center"/>
    </xf>
    <xf numFmtId="0" fontId="48" fillId="25" borderId="40" xfId="0" applyFont="1" applyFill="1" applyBorder="1" applyAlignment="1">
      <alignment horizontal="center" vertical="center"/>
    </xf>
    <xf numFmtId="0" fontId="48" fillId="25" borderId="37" xfId="0" applyFont="1" applyFill="1" applyBorder="1" applyAlignment="1">
      <alignment horizontal="left" vertical="center" wrapText="1"/>
    </xf>
    <xf numFmtId="0" fontId="48" fillId="25" borderId="0" xfId="0" applyFont="1" applyFill="1" applyBorder="1" applyAlignment="1">
      <alignment horizontal="left" vertical="center" wrapText="1"/>
    </xf>
    <xf numFmtId="0" fontId="48" fillId="25" borderId="40" xfId="0" applyFont="1" applyFill="1" applyBorder="1" applyAlignment="1">
      <alignment horizontal="left" vertical="center" wrapText="1"/>
    </xf>
    <xf numFmtId="0" fontId="52" fillId="6" borderId="36" xfId="0" applyFont="1" applyFill="1" applyBorder="1" applyAlignment="1">
      <alignment horizontal="left" vertical="center"/>
    </xf>
    <xf numFmtId="0" fontId="52" fillId="6" borderId="44" xfId="0" applyFont="1" applyFill="1" applyBorder="1" applyAlignment="1">
      <alignment horizontal="left" vertical="center"/>
    </xf>
    <xf numFmtId="0" fontId="52" fillId="6" borderId="45" xfId="0" applyFont="1" applyFill="1" applyBorder="1" applyAlignment="1">
      <alignment horizontal="left" vertical="center"/>
    </xf>
    <xf numFmtId="0" fontId="51" fillId="25" borderId="40" xfId="0" applyFont="1" applyFill="1" applyBorder="1" applyAlignment="1">
      <alignment horizontal="left" vertical="center"/>
    </xf>
    <xf numFmtId="0" fontId="52" fillId="25" borderId="6" xfId="0" applyFont="1" applyFill="1" applyBorder="1" applyAlignment="1">
      <alignment horizontal="left" vertical="top" wrapText="1"/>
    </xf>
    <xf numFmtId="0" fontId="47" fillId="0" borderId="1" xfId="0" applyFont="1" applyFill="1" applyBorder="1" applyAlignment="1">
      <alignment horizontal="center" vertical="center" wrapText="1"/>
    </xf>
    <xf numFmtId="0" fontId="52" fillId="25" borderId="1" xfId="0" applyFont="1" applyFill="1" applyBorder="1" applyAlignment="1">
      <alignment horizontal="left" vertical="center"/>
    </xf>
    <xf numFmtId="0" fontId="48" fillId="25" borderId="37" xfId="0" applyFont="1" applyFill="1" applyBorder="1" applyAlignment="1">
      <alignment horizontal="left" vertical="top" wrapText="1"/>
    </xf>
    <xf numFmtId="0" fontId="48" fillId="25" borderId="0" xfId="0" applyFont="1" applyFill="1" applyBorder="1" applyAlignment="1">
      <alignment horizontal="left" vertical="top" wrapText="1"/>
    </xf>
    <xf numFmtId="0" fontId="48" fillId="25" borderId="40" xfId="0" applyFont="1" applyFill="1" applyBorder="1" applyAlignment="1">
      <alignment horizontal="left" vertical="top" wrapText="1"/>
    </xf>
    <xf numFmtId="0" fontId="48" fillId="3" borderId="37" xfId="0" applyFont="1" applyFill="1" applyBorder="1" applyAlignment="1">
      <alignment horizontal="left" vertical="center" wrapText="1"/>
    </xf>
    <xf numFmtId="0" fontId="48" fillId="3" borderId="0" xfId="0" applyFont="1" applyFill="1" applyBorder="1" applyAlignment="1">
      <alignment horizontal="left" vertical="center" wrapText="1"/>
    </xf>
    <xf numFmtId="0" fontId="48" fillId="3" borderId="40" xfId="0" applyFont="1" applyFill="1" applyBorder="1" applyAlignment="1">
      <alignment horizontal="left" vertical="center" wrapText="1"/>
    </xf>
    <xf numFmtId="0" fontId="53" fillId="3" borderId="37" xfId="0" applyFont="1" applyFill="1" applyBorder="1" applyAlignment="1">
      <alignment horizontal="left" vertical="center" wrapText="1"/>
    </xf>
    <xf numFmtId="0" fontId="53" fillId="3" borderId="0" xfId="0" applyFont="1" applyFill="1" applyBorder="1" applyAlignment="1">
      <alignment horizontal="left" vertical="center" wrapText="1"/>
    </xf>
    <xf numFmtId="0" fontId="53" fillId="3" borderId="40" xfId="0" applyFont="1" applyFill="1" applyBorder="1" applyAlignment="1">
      <alignment horizontal="left" vertical="center" wrapText="1"/>
    </xf>
    <xf numFmtId="0" fontId="50" fillId="3" borderId="0" xfId="0" applyFont="1" applyFill="1" applyBorder="1" applyAlignment="1">
      <alignment horizontal="left" vertical="center" wrapText="1"/>
    </xf>
    <xf numFmtId="0" fontId="50" fillId="3" borderId="40" xfId="0" applyFont="1" applyFill="1" applyBorder="1" applyAlignment="1">
      <alignment horizontal="left" vertical="center" wrapText="1"/>
    </xf>
    <xf numFmtId="0" fontId="48" fillId="3" borderId="37" xfId="0" applyFont="1" applyFill="1" applyBorder="1" applyAlignment="1">
      <alignment horizontal="left" vertical="center"/>
    </xf>
    <xf numFmtId="0" fontId="48" fillId="3" borderId="0" xfId="0" applyFont="1" applyFill="1" applyBorder="1" applyAlignment="1">
      <alignment horizontal="left" vertical="center"/>
    </xf>
    <xf numFmtId="0" fontId="50" fillId="3" borderId="0" xfId="0" applyFont="1" applyFill="1" applyBorder="1" applyAlignment="1">
      <alignment horizontal="center" vertical="center" wrapText="1"/>
    </xf>
    <xf numFmtId="0" fontId="50" fillId="3" borderId="40" xfId="0" applyFont="1" applyFill="1" applyBorder="1" applyAlignment="1">
      <alignment horizontal="center" vertical="center" wrapText="1"/>
    </xf>
    <xf numFmtId="0" fontId="48" fillId="3" borderId="40" xfId="0" applyFont="1" applyFill="1" applyBorder="1" applyAlignment="1">
      <alignment horizontal="left" vertical="center"/>
    </xf>
    <xf numFmtId="0" fontId="52" fillId="3" borderId="37" xfId="0" applyFont="1" applyFill="1" applyBorder="1" applyAlignment="1">
      <alignment horizontal="left" vertical="center"/>
    </xf>
    <xf numFmtId="0" fontId="52" fillId="3" borderId="0" xfId="0" applyFont="1" applyFill="1" applyBorder="1" applyAlignment="1">
      <alignment horizontal="left" vertical="center"/>
    </xf>
    <xf numFmtId="0" fontId="52" fillId="3" borderId="40" xfId="0" applyFont="1" applyFill="1" applyBorder="1" applyAlignment="1">
      <alignment horizontal="left" vertical="center"/>
    </xf>
    <xf numFmtId="0" fontId="52" fillId="3" borderId="1" xfId="0" applyFont="1" applyFill="1" applyBorder="1" applyAlignment="1">
      <alignment horizontal="left" vertical="center"/>
    </xf>
    <xf numFmtId="0" fontId="48" fillId="3" borderId="37" xfId="0" applyFont="1" applyFill="1" applyBorder="1" applyAlignment="1">
      <alignment horizontal="left" vertical="top" wrapText="1"/>
    </xf>
    <xf numFmtId="0" fontId="48" fillId="3" borderId="0" xfId="0" applyFont="1" applyFill="1" applyBorder="1" applyAlignment="1">
      <alignment horizontal="left" vertical="top" wrapText="1"/>
    </xf>
    <xf numFmtId="0" fontId="48" fillId="3" borderId="40" xfId="0" applyFont="1" applyFill="1" applyBorder="1" applyAlignment="1">
      <alignment horizontal="left" vertical="top" wrapText="1"/>
    </xf>
    <xf numFmtId="0" fontId="52" fillId="3" borderId="37" xfId="0" applyFont="1" applyFill="1" applyBorder="1" applyAlignment="1">
      <alignment horizontal="left" vertical="center" wrapText="1"/>
    </xf>
    <xf numFmtId="0" fontId="52" fillId="3" borderId="0" xfId="0" applyFont="1" applyFill="1" applyBorder="1" applyAlignment="1">
      <alignment horizontal="left" vertical="center" wrapText="1"/>
    </xf>
    <xf numFmtId="0" fontId="52" fillId="3" borderId="40" xfId="0" applyFont="1" applyFill="1" applyBorder="1" applyAlignment="1">
      <alignment horizontal="left" vertical="center" wrapText="1"/>
    </xf>
    <xf numFmtId="0" fontId="4" fillId="2" borderId="12" xfId="0" applyFont="1" applyFill="1" applyBorder="1" applyAlignment="1" applyProtection="1">
      <alignment horizontal="center"/>
    </xf>
    <xf numFmtId="0" fontId="4" fillId="2" borderId="14" xfId="0" applyFont="1" applyFill="1" applyBorder="1" applyAlignment="1" applyProtection="1">
      <alignment horizontal="center"/>
    </xf>
    <xf numFmtId="0" fontId="0" fillId="14" borderId="1" xfId="0" applyFill="1" applyBorder="1" applyAlignment="1" applyProtection="1">
      <alignment horizontal="center"/>
    </xf>
    <xf numFmtId="0" fontId="16" fillId="21" borderId="12" xfId="3" applyFont="1" applyFill="1" applyBorder="1" applyAlignment="1" applyProtection="1">
      <alignment horizontal="center"/>
      <protection hidden="1"/>
    </xf>
    <xf numFmtId="0" fontId="0" fillId="0" borderId="14" xfId="0" applyBorder="1" applyAlignment="1" applyProtection="1">
      <alignment horizontal="center"/>
    </xf>
    <xf numFmtId="0" fontId="16" fillId="21" borderId="1" xfId="3" applyFont="1" applyFill="1" applyBorder="1" applyAlignment="1" applyProtection="1">
      <alignment horizontal="center"/>
      <protection hidden="1"/>
    </xf>
    <xf numFmtId="0" fontId="16" fillId="15" borderId="7" xfId="0" applyFont="1" applyFill="1" applyBorder="1" applyAlignment="1" applyProtection="1">
      <alignment horizontal="center"/>
      <protection hidden="1"/>
    </xf>
    <xf numFmtId="0" fontId="0" fillId="0" borderId="8" xfId="0" applyBorder="1" applyAlignment="1" applyProtection="1">
      <alignment horizontal="center"/>
    </xf>
    <xf numFmtId="0" fontId="0" fillId="0" borderId="9" xfId="0" applyBorder="1" applyAlignment="1" applyProtection="1">
      <alignment horizontal="center"/>
    </xf>
    <xf numFmtId="0" fontId="16" fillId="15" borderId="8" xfId="0" applyFont="1" applyFill="1" applyBorder="1" applyAlignment="1" applyProtection="1">
      <alignment horizontal="center"/>
      <protection hidden="1"/>
    </xf>
    <xf numFmtId="0" fontId="16" fillId="15" borderId="9" xfId="0" applyFont="1" applyFill="1" applyBorder="1" applyAlignment="1" applyProtection="1">
      <alignment horizontal="center"/>
      <protection hidden="1"/>
    </xf>
    <xf numFmtId="0" fontId="17" fillId="0" borderId="0" xfId="0" applyFont="1" applyAlignment="1" applyProtection="1">
      <alignment horizontal="right"/>
      <protection hidden="1"/>
    </xf>
    <xf numFmtId="0" fontId="17" fillId="0" borderId="0" xfId="0" applyFont="1" applyBorder="1" applyAlignment="1" applyProtection="1">
      <alignment horizontal="right"/>
      <protection hidden="1"/>
    </xf>
    <xf numFmtId="0" fontId="26" fillId="0" borderId="0" xfId="0" applyFont="1" applyFill="1" applyBorder="1" applyAlignment="1" applyProtection="1">
      <alignment horizontal="center"/>
      <protection hidden="1"/>
    </xf>
    <xf numFmtId="0" fontId="34" fillId="0" borderId="0" xfId="0" applyFont="1" applyAlignment="1" applyProtection="1">
      <protection hidden="1"/>
    </xf>
    <xf numFmtId="0" fontId="0" fillId="0" borderId="0" xfId="0" applyAlignment="1"/>
    <xf numFmtId="0" fontId="3" fillId="26" borderId="7" xfId="1" applyFont="1" applyFill="1" applyBorder="1" applyAlignment="1">
      <alignment horizontal="center"/>
    </xf>
    <xf numFmtId="0" fontId="3" fillId="26" borderId="8" xfId="1" applyFont="1" applyFill="1" applyBorder="1" applyAlignment="1">
      <alignment horizontal="center"/>
    </xf>
    <xf numFmtId="0" fontId="3" fillId="26" borderId="76" xfId="1" applyFont="1" applyFill="1" applyBorder="1" applyAlignment="1">
      <alignment horizontal="center"/>
    </xf>
    <xf numFmtId="0" fontId="1" fillId="26" borderId="12" xfId="0" applyFont="1" applyFill="1" applyBorder="1" applyAlignment="1">
      <alignment horizontal="center"/>
    </xf>
    <xf numFmtId="0" fontId="1" fillId="26" borderId="75" xfId="0" applyFont="1" applyFill="1" applyBorder="1" applyAlignment="1">
      <alignment horizontal="center"/>
    </xf>
    <xf numFmtId="0" fontId="1" fillId="26" borderId="14" xfId="0" applyFont="1" applyFill="1" applyBorder="1" applyAlignment="1">
      <alignment horizontal="center"/>
    </xf>
    <xf numFmtId="0" fontId="55" fillId="0" borderId="44"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46" xfId="0" applyFont="1" applyFill="1" applyBorder="1" applyAlignment="1">
      <alignment horizontal="center" vertical="center" wrapText="1"/>
    </xf>
    <xf numFmtId="0" fontId="3" fillId="26" borderId="81" xfId="0" applyFont="1" applyFill="1" applyBorder="1" applyAlignment="1" applyProtection="1">
      <alignment horizontal="center"/>
      <protection locked="0"/>
    </xf>
    <xf numFmtId="0" fontId="3" fillId="26" borderId="82" xfId="0" applyFont="1" applyFill="1" applyBorder="1" applyAlignment="1" applyProtection="1">
      <alignment horizontal="center"/>
      <protection locked="0"/>
    </xf>
    <xf numFmtId="0" fontId="3" fillId="26" borderId="83" xfId="0" applyFont="1" applyFill="1" applyBorder="1" applyAlignment="1" applyProtection="1">
      <alignment horizontal="center"/>
      <protection locked="0"/>
    </xf>
    <xf numFmtId="0" fontId="16" fillId="26" borderId="12" xfId="0" applyFont="1" applyFill="1" applyBorder="1" applyAlignment="1" applyProtection="1">
      <alignment horizontal="center"/>
      <protection locked="0"/>
    </xf>
    <xf numFmtId="0" fontId="16" fillId="26" borderId="75" xfId="0" applyFont="1" applyFill="1" applyBorder="1" applyAlignment="1" applyProtection="1">
      <alignment horizontal="center"/>
      <protection locked="0"/>
    </xf>
    <xf numFmtId="0" fontId="16" fillId="26" borderId="14" xfId="0" applyFont="1" applyFill="1" applyBorder="1" applyAlignment="1" applyProtection="1">
      <alignment horizontal="center"/>
      <protection locked="0"/>
    </xf>
    <xf numFmtId="0" fontId="16" fillId="10" borderId="12" xfId="0" applyFont="1" applyFill="1" applyBorder="1" applyAlignment="1" applyProtection="1">
      <alignment horizontal="center"/>
      <protection locked="0"/>
    </xf>
    <xf numFmtId="0" fontId="16" fillId="10" borderId="75" xfId="0" applyFont="1" applyFill="1" applyBorder="1" applyAlignment="1" applyProtection="1">
      <alignment horizontal="center"/>
      <protection locked="0"/>
    </xf>
    <xf numFmtId="0" fontId="16" fillId="10" borderId="14" xfId="0" applyFont="1" applyFill="1" applyBorder="1" applyAlignment="1" applyProtection="1">
      <alignment horizontal="center"/>
      <protection locked="0"/>
    </xf>
    <xf numFmtId="0" fontId="16" fillId="3" borderId="12" xfId="0" applyFont="1" applyFill="1" applyBorder="1" applyAlignment="1" applyProtection="1">
      <alignment horizontal="center"/>
      <protection locked="0"/>
    </xf>
    <xf numFmtId="0" fontId="16" fillId="3" borderId="75" xfId="0" applyFont="1" applyFill="1" applyBorder="1" applyAlignment="1" applyProtection="1">
      <alignment horizontal="center"/>
      <protection locked="0"/>
    </xf>
    <xf numFmtId="0" fontId="16" fillId="3" borderId="14" xfId="0" applyFont="1" applyFill="1" applyBorder="1" applyAlignment="1" applyProtection="1">
      <alignment horizontal="center"/>
      <protection locked="0"/>
    </xf>
    <xf numFmtId="0" fontId="55" fillId="0" borderId="67" xfId="0" applyFont="1" applyBorder="1" applyAlignment="1">
      <alignment horizontal="center" vertical="center"/>
    </xf>
    <xf numFmtId="0" fontId="16" fillId="27" borderId="12" xfId="0" applyFont="1" applyFill="1" applyBorder="1" applyAlignment="1" applyProtection="1">
      <alignment horizontal="center"/>
      <protection locked="0"/>
    </xf>
    <xf numFmtId="0" fontId="16" fillId="27" borderId="75" xfId="0" applyFont="1" applyFill="1" applyBorder="1" applyAlignment="1" applyProtection="1">
      <alignment horizontal="center"/>
      <protection locked="0"/>
    </xf>
    <xf numFmtId="0" fontId="16" fillId="27" borderId="14" xfId="0" applyFont="1" applyFill="1" applyBorder="1" applyAlignment="1" applyProtection="1">
      <alignment horizontal="center"/>
      <protection locked="0"/>
    </xf>
    <xf numFmtId="0" fontId="4" fillId="10" borderId="77" xfId="0" applyFont="1" applyFill="1" applyBorder="1" applyAlignment="1" applyProtection="1">
      <alignment horizontal="center"/>
      <protection locked="0"/>
    </xf>
    <xf numFmtId="0" fontId="0" fillId="10" borderId="79" xfId="0" applyFill="1" applyBorder="1" applyAlignment="1">
      <alignment horizontal="center"/>
    </xf>
    <xf numFmtId="0" fontId="4" fillId="0" borderId="13" xfId="1" applyFont="1"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4" fillId="0" borderId="2" xfId="1" applyFont="1" applyFill="1" applyBorder="1" applyAlignment="1">
      <alignment horizontal="center" vertical="center"/>
    </xf>
    <xf numFmtId="0" fontId="0" fillId="10" borderId="78" xfId="0" applyFill="1" applyBorder="1" applyAlignment="1">
      <alignment horizontal="center"/>
    </xf>
    <xf numFmtId="0" fontId="0" fillId="0" borderId="68" xfId="0" applyFill="1" applyBorder="1" applyAlignment="1" applyProtection="1">
      <alignment horizontal="center"/>
    </xf>
    <xf numFmtId="0" fontId="0" fillId="0" borderId="69" xfId="0" applyFill="1" applyBorder="1" applyAlignment="1" applyProtection="1">
      <alignment horizontal="center"/>
    </xf>
    <xf numFmtId="0" fontId="0" fillId="0" borderId="73" xfId="0" applyFill="1" applyBorder="1" applyAlignment="1" applyProtection="1">
      <alignment horizontal="center"/>
    </xf>
    <xf numFmtId="0" fontId="0" fillId="0" borderId="74" xfId="0" applyFill="1" applyBorder="1" applyAlignment="1" applyProtection="1">
      <alignment horizontal="center"/>
    </xf>
    <xf numFmtId="0" fontId="55" fillId="0" borderId="75" xfId="0" applyFont="1" applyBorder="1" applyAlignment="1">
      <alignment horizontal="center" vertical="center"/>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6" xfId="1" applyFont="1" applyBorder="1" applyAlignment="1">
      <alignment horizontal="center" vertical="center" wrapText="1"/>
    </xf>
    <xf numFmtId="0" fontId="38" fillId="7" borderId="1" xfId="1" applyFont="1" applyFill="1" applyBorder="1" applyAlignment="1">
      <alignment horizontal="center" vertical="center"/>
    </xf>
    <xf numFmtId="0" fontId="42" fillId="7" borderId="1" xfId="0" applyFont="1" applyFill="1" applyBorder="1" applyAlignment="1">
      <alignment horizontal="center" vertical="center"/>
    </xf>
    <xf numFmtId="1" fontId="2" fillId="0" borderId="3" xfId="1" applyNumberFormat="1"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2" fillId="0" borderId="3" xfId="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 fontId="4" fillId="0" borderId="2" xfId="0" applyNumberFormat="1" applyFont="1" applyBorder="1" applyAlignment="1">
      <alignment horizontal="center" vertical="center"/>
    </xf>
    <xf numFmtId="1" fontId="0" fillId="0" borderId="3" xfId="0" applyNumberFormat="1" applyBorder="1" applyAlignment="1">
      <alignment horizontal="center" vertical="center"/>
    </xf>
    <xf numFmtId="1" fontId="0" fillId="0" borderId="6" xfId="0" applyNumberFormat="1" applyBorder="1" applyAlignment="1">
      <alignment horizontal="center" vertical="center"/>
    </xf>
    <xf numFmtId="0" fontId="2" fillId="0" borderId="38" xfId="1" applyBorder="1" applyAlignment="1">
      <alignment horizontal="left"/>
    </xf>
    <xf numFmtId="0" fontId="2" fillId="0" borderId="46" xfId="1" applyBorder="1" applyAlignment="1">
      <alignment horizontal="left"/>
    </xf>
    <xf numFmtId="0" fontId="2" fillId="0" borderId="47" xfId="1" applyBorder="1" applyAlignment="1">
      <alignment horizontal="left"/>
    </xf>
    <xf numFmtId="0" fontId="39" fillId="24" borderId="44" xfId="1" applyFont="1" applyFill="1" applyBorder="1" applyAlignment="1">
      <alignment horizontal="center" vertical="center"/>
    </xf>
    <xf numFmtId="0" fontId="39" fillId="24" borderId="54" xfId="1" applyFont="1" applyFill="1" applyBorder="1" applyAlignment="1">
      <alignment horizontal="center" vertical="center"/>
    </xf>
    <xf numFmtId="0" fontId="39" fillId="24" borderId="0" xfId="1" applyFont="1" applyFill="1" applyBorder="1" applyAlignment="1">
      <alignment horizontal="center" vertical="center"/>
    </xf>
    <xf numFmtId="0" fontId="39" fillId="24" borderId="55" xfId="1" applyFont="1" applyFill="1" applyBorder="1" applyAlignment="1">
      <alignment horizontal="center" vertical="center"/>
    </xf>
    <xf numFmtId="0" fontId="39" fillId="24" borderId="0" xfId="0" applyFont="1" applyFill="1" applyBorder="1" applyAlignment="1">
      <alignment horizontal="center" vertical="center" wrapText="1"/>
    </xf>
    <xf numFmtId="0" fontId="39" fillId="24" borderId="46" xfId="0" applyFont="1" applyFill="1" applyBorder="1" applyAlignment="1">
      <alignment horizontal="center" vertical="center" wrapText="1"/>
    </xf>
    <xf numFmtId="0" fontId="37" fillId="0" borderId="37" xfId="1" applyFont="1" applyBorder="1" applyAlignment="1">
      <alignment horizontal="left"/>
    </xf>
    <xf numFmtId="0" fontId="37" fillId="0" borderId="0" xfId="1" applyFont="1" applyBorder="1" applyAlignment="1">
      <alignment horizontal="left"/>
    </xf>
    <xf numFmtId="0" fontId="37" fillId="0" borderId="40" xfId="1" applyFont="1" applyBorder="1" applyAlignment="1">
      <alignment horizontal="left"/>
    </xf>
    <xf numFmtId="0" fontId="43" fillId="0" borderId="1" xfId="1" applyFont="1" applyBorder="1" applyAlignment="1">
      <alignment horizontal="center" vertical="center" wrapText="1"/>
    </xf>
    <xf numFmtId="0" fontId="14" fillId="0" borderId="1" xfId="0" applyFont="1" applyBorder="1" applyAlignment="1">
      <alignment horizontal="left"/>
    </xf>
    <xf numFmtId="0" fontId="3" fillId="0" borderId="1" xfId="1" applyFont="1" applyBorder="1" applyAlignment="1">
      <alignment horizontal="right"/>
    </xf>
    <xf numFmtId="0" fontId="37" fillId="0" borderId="36" xfId="1" applyFont="1" applyBorder="1" applyAlignment="1">
      <alignment horizontal="left"/>
    </xf>
    <xf numFmtId="0" fontId="37" fillId="0" borderId="44" xfId="1" applyFont="1" applyBorder="1" applyAlignment="1">
      <alignment horizontal="left"/>
    </xf>
    <xf numFmtId="0" fontId="37" fillId="0" borderId="45" xfId="1" applyFont="1" applyBorder="1" applyAlignment="1">
      <alignment horizontal="left"/>
    </xf>
    <xf numFmtId="0" fontId="39" fillId="24" borderId="1" xfId="1" applyFont="1" applyFill="1" applyBorder="1" applyAlignment="1">
      <alignment horizontal="center" vertical="center"/>
    </xf>
    <xf numFmtId="0" fontId="39" fillId="24" borderId="12" xfId="1" applyFont="1" applyFill="1" applyBorder="1" applyAlignment="1">
      <alignment horizontal="center" vertical="center"/>
    </xf>
    <xf numFmtId="0" fontId="39" fillId="24" borderId="52"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53" xfId="0" applyFont="1" applyFill="1" applyBorder="1" applyAlignment="1">
      <alignment horizontal="center" vertical="center" wrapText="1"/>
    </xf>
    <xf numFmtId="0" fontId="39" fillId="24" borderId="46" xfId="1" applyFont="1" applyFill="1" applyBorder="1" applyAlignment="1">
      <alignment horizontal="center" vertical="center"/>
    </xf>
    <xf numFmtId="0" fontId="39" fillId="24" borderId="56" xfId="1" applyFont="1" applyFill="1" applyBorder="1" applyAlignment="1">
      <alignment horizontal="center" vertical="center"/>
    </xf>
    <xf numFmtId="0" fontId="43" fillId="0" borderId="1" xfId="1" applyFont="1" applyBorder="1" applyAlignment="1">
      <alignment horizontal="center" vertical="center"/>
    </xf>
    <xf numFmtId="0" fontId="3" fillId="0" borderId="2" xfId="1" applyFont="1" applyBorder="1" applyAlignment="1">
      <alignment horizontal="right"/>
    </xf>
    <xf numFmtId="0" fontId="39" fillId="24" borderId="14" xfId="1" applyFont="1" applyFill="1" applyBorder="1" applyAlignment="1">
      <alignment horizontal="center" vertical="center"/>
    </xf>
    <xf numFmtId="0" fontId="4" fillId="7" borderId="1" xfId="1" applyFont="1" applyFill="1" applyBorder="1" applyAlignment="1">
      <alignment horizontal="center" vertical="center"/>
    </xf>
    <xf numFmtId="0" fontId="0" fillId="7" borderId="1" xfId="0" applyFill="1" applyBorder="1" applyAlignment="1">
      <alignment horizontal="center" vertical="center"/>
    </xf>
    <xf numFmtId="1" fontId="6" fillId="0" borderId="3" xfId="1" applyNumberFormat="1" applyFont="1" applyBorder="1" applyAlignment="1">
      <alignment horizontal="center" vertical="center"/>
    </xf>
    <xf numFmtId="0" fontId="41" fillId="0" borderId="3" xfId="0" applyFont="1" applyBorder="1" applyAlignment="1">
      <alignment horizontal="center" vertical="center"/>
    </xf>
    <xf numFmtId="0" fontId="41" fillId="0" borderId="6" xfId="0" applyFont="1" applyBorder="1" applyAlignment="1">
      <alignment horizontal="center" vertical="center"/>
    </xf>
    <xf numFmtId="0" fontId="6" fillId="0" borderId="3" xfId="1" applyFont="1" applyBorder="1" applyAlignment="1" applyProtection="1">
      <alignment horizontal="center" vertical="center"/>
      <protection locked="0"/>
    </xf>
    <xf numFmtId="0" fontId="41" fillId="0" borderId="3" xfId="0" applyFont="1" applyBorder="1" applyAlignment="1" applyProtection="1">
      <alignment horizontal="center" vertical="center"/>
      <protection locked="0"/>
    </xf>
    <xf numFmtId="0" fontId="41" fillId="0" borderId="6" xfId="0" applyFont="1" applyBorder="1" applyAlignment="1" applyProtection="1">
      <alignment horizontal="center" vertical="center"/>
      <protection locked="0"/>
    </xf>
    <xf numFmtId="1" fontId="3" fillId="0" borderId="2" xfId="0" applyNumberFormat="1" applyFont="1" applyBorder="1" applyAlignment="1">
      <alignment horizontal="center" vertical="center"/>
    </xf>
    <xf numFmtId="1" fontId="41" fillId="0" borderId="3" xfId="0" applyNumberFormat="1" applyFont="1" applyBorder="1" applyAlignment="1">
      <alignment horizontal="center" vertical="center"/>
    </xf>
    <xf numFmtId="1" fontId="41" fillId="0" borderId="6" xfId="0" applyNumberFormat="1" applyFont="1" applyBorder="1" applyAlignment="1">
      <alignment horizontal="center" vertical="center"/>
    </xf>
    <xf numFmtId="0" fontId="44" fillId="0" borderId="1" xfId="0" applyFont="1" applyBorder="1" applyAlignment="1">
      <alignment horizontal="left"/>
    </xf>
    <xf numFmtId="0" fontId="37" fillId="0" borderId="0" xfId="1" applyFont="1" applyAlignment="1">
      <alignment horizontal="left"/>
    </xf>
    <xf numFmtId="1" fontId="3" fillId="0" borderId="3" xfId="0" applyNumberFormat="1" applyFont="1" applyBorder="1" applyAlignment="1">
      <alignment horizontal="center" vertical="center"/>
    </xf>
    <xf numFmtId="1" fontId="3" fillId="0" borderId="6" xfId="0" applyNumberFormat="1" applyFont="1" applyBorder="1" applyAlignment="1">
      <alignment horizontal="center" vertical="center"/>
    </xf>
    <xf numFmtId="0" fontId="39" fillId="24" borderId="50" xfId="1" applyFont="1" applyFill="1" applyBorder="1" applyAlignment="1">
      <alignment horizontal="center" vertical="center"/>
    </xf>
    <xf numFmtId="0" fontId="39" fillId="24" borderId="14" xfId="0" applyFont="1" applyFill="1" applyBorder="1" applyAlignment="1">
      <alignment horizontal="center" vertical="center" wrapText="1"/>
    </xf>
    <xf numFmtId="0" fontId="39" fillId="24" borderId="1" xfId="0" applyFont="1" applyFill="1" applyBorder="1" applyAlignment="1">
      <alignment horizontal="center" vertical="center" wrapText="1"/>
    </xf>
    <xf numFmtId="0" fontId="39" fillId="24" borderId="2" xfId="0" applyFont="1" applyFill="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_wind and EQ calcs" xfId="3" xr:uid="{00000000-0005-0000-0000-000003000000}"/>
  </cellStyles>
  <dxfs count="182">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theme="6" tint="-0.24994659260841701"/>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Drop" dropLines="2" dropStyle="combo" dx="16" fmlaLink="$A$103" fmlaRange="$A$108:$A$109" noThreeD="1" sel="2" val="0"/>
</file>

<file path=xl/ctrlProps/ctrlProp8.xml><?xml version="1.0" encoding="utf-8"?>
<formControlPr xmlns="http://schemas.microsoft.com/office/spreadsheetml/2009/9/main" objectType="Drop" dropLines="2" dropStyle="combo" dx="16" fmlaLink="$B$103" fmlaRange="$B$108:$B$109" noThreeD="1" sel="2" val="0"/>
</file>

<file path=xl/ctrlProps/ctrlProp9.xml><?xml version="1.0" encoding="utf-8"?>
<formControlPr xmlns="http://schemas.microsoft.com/office/spreadsheetml/2009/9/main" objectType="Drop" dropLines="4" dropStyle="combo" dx="16" fmlaLink="$C$103" fmlaRange="$C$108:$C$111" noThreeD="1" sel="1" val="0"/>
</file>

<file path=xl/ctrlProps/ctrlProp10.xml><?xml version="1.0" encoding="utf-8"?>
<formControlPr xmlns="http://schemas.microsoft.com/office/spreadsheetml/2009/9/main" objectType="Drop" dropLines="3" dropStyle="combo" dx="16" fmlaLink="$E$103" fmlaRange="$E$108:$E$110" noThreeD="1" sel="1" val="0"/>
</file>

<file path=xl/ctrlProps/ctrlProp11.xml><?xml version="1.0" encoding="utf-8"?>
<formControlPr xmlns="http://schemas.microsoft.com/office/spreadsheetml/2009/9/main" objectType="Drop" dropLines="3" dropStyle="combo" dx="16" fmlaLink="$F$103" fmlaRange="$F$108:$F$110" noThreeD="1" sel="3" val="0"/>
</file>

<file path=xl/ctrlProps/ctrlProp12.xml><?xml version="1.0" encoding="utf-8"?>
<formControlPr xmlns="http://schemas.microsoft.com/office/spreadsheetml/2009/9/main" objectType="Drop" dropLines="4" dropStyle="combo" dx="16" fmlaLink="$G$103" fmlaRange="$G$108:$G$111" noThreeD="1" sel="1" val="0"/>
</file>

<file path=xl/ctrlProps/ctrlProp13.xml><?xml version="1.0" encoding="utf-8"?>
<formControlPr xmlns="http://schemas.microsoft.com/office/spreadsheetml/2009/9/main" objectType="Drop" dropLines="2" dropStyle="combo" dx="16" fmlaLink="$E$91" fmlaRange="$E$92:$E$93" noThreeD="1" sel="2" val="0"/>
</file>

<file path=xl/ctrlProps/ctrlProp14.xml><?xml version="1.0" encoding="utf-8"?>
<formControlPr xmlns="http://schemas.microsoft.com/office/spreadsheetml/2009/9/main" objectType="Drop" dropLines="2" dropStyle="combo" dx="16" fmlaLink="$I$91" fmlaRange="$I$92:$I$93" noThreeD="1" sel="2" val="0"/>
</file>

<file path=xl/ctrlProps/ctrlProp15.xml><?xml version="1.0" encoding="utf-8"?>
<formControlPr xmlns="http://schemas.microsoft.com/office/spreadsheetml/2009/9/main" objectType="Drop" dropLines="2" dropStyle="combo" dx="16" fmlaLink="$K$91" fmlaRange="$K$92:$K$93" noThreeD="1" sel="1" val="0"/>
</file>

<file path=xl/ctrlProps/ctrlProp16.xml><?xml version="1.0" encoding="utf-8"?>
<formControlPr xmlns="http://schemas.microsoft.com/office/spreadsheetml/2009/9/main" objectType="Drop" dropLines="4" dropStyle="combo" dx="16" fmlaLink="$G$91" fmlaRange="$G$92:$G$95" noThreeD="1" sel="1" val="0"/>
</file>

<file path=xl/ctrlProps/ctrlProp17.xml><?xml version="1.0" encoding="utf-8"?>
<formControlPr xmlns="http://schemas.microsoft.com/office/spreadsheetml/2009/9/main" objectType="Drop" dropLines="4" dropStyle="combo" dx="16" fmlaLink="$H$103" fmlaRange="$H$108:$H$111" noThreeD="1" sel="2" val="0"/>
</file>

<file path=xl/ctrlProps/ctrlProp18.xml><?xml version="1.0" encoding="utf-8"?>
<formControlPr xmlns="http://schemas.microsoft.com/office/spreadsheetml/2009/9/main" objectType="Drop" dropLines="4" dropStyle="combo" dx="16" fmlaLink="$I$103" fmlaRange="$I$108:$I$111" noThreeD="1" sel="2" val="0"/>
</file>

<file path=xl/ctrlProps/ctrlProp19.xml><?xml version="1.0" encoding="utf-8"?>
<formControlPr xmlns="http://schemas.microsoft.com/office/spreadsheetml/2009/9/main" objectType="Drop" dropLines="3" dropStyle="combo" dx="16" fmlaLink="$C$85" fmlaRange="$C$86:$C$88" noThreeD="1" sel="1" val="0"/>
</file>

<file path=xl/ctrlProps/ctrlProp20.xml><?xml version="1.0" encoding="utf-8"?>
<formControlPr xmlns="http://schemas.microsoft.com/office/spreadsheetml/2009/9/main" objectType="Drop" dropLines="5" dropStyle="combo" dx="16" fmlaLink="$C$91" fmlaRange="$C$92:$C$96" noThreeD="1" sel="3" val="0"/>
</file>

<file path=xl/ctrlProps/ctrlProp21.xml><?xml version="1.0" encoding="utf-8"?>
<formControlPr xmlns="http://schemas.microsoft.com/office/spreadsheetml/2009/9/main" objectType="Drop" dropLines="2" dropStyle="combo" dx="16" fmlaLink="$D$103" fmlaRange="$D$108:$D$109" noThreeD="1" sel="1" val="0"/>
</file>

<file path=xl/ctrlProps/ctrlProp22.xml><?xml version="1.0" encoding="utf-8"?>
<formControlPr xmlns="http://schemas.microsoft.com/office/spreadsheetml/2009/9/main" objectType="Drop" dropLines="4" dropStyle="combo" dx="16" fmlaLink="$K$96" fmlaRange="$K$97:$K$100" noThreeD="1" sel="1" val="0"/>
</file>

<file path=xl/ctrlProps/ctrlProp23.xml><?xml version="1.0" encoding="utf-8"?>
<formControlPr xmlns="http://schemas.microsoft.com/office/spreadsheetml/2009/9/main" objectType="Drop" dropLines="5" dropStyle="combo" dx="16" fmlaLink="$L$96" fmlaRange="$L$97:$L$101" noThreeD="1" sel="4" val="0"/>
</file>

<file path=xl/ctrlProps/ctrlProp24.xml><?xml version="1.0" encoding="utf-8"?>
<formControlPr xmlns="http://schemas.microsoft.com/office/spreadsheetml/2009/9/main" objectType="Drop" dropLines="2" dropStyle="combo" dx="16" fmlaLink="$J$91" fmlaRange="$J$92:$J$93" noThreeD="1" sel="2" val="0"/>
</file>

<file path=xl/ctrlProps/ctrlProp25.xml><?xml version="1.0" encoding="utf-8"?>
<formControlPr xmlns="http://schemas.microsoft.com/office/spreadsheetml/2009/9/main" objectType="Drop" dropStyle="combo" dx="16" fmlaLink="$AH$8" fmlaRange="$AF$11:$AF$18" noThreeD="1" sel="2" val="0"/>
</file>

<file path=xl/ctrlProps/ctrlProp26.xml><?xml version="1.0" encoding="utf-8"?>
<formControlPr xmlns="http://schemas.microsoft.com/office/spreadsheetml/2009/9/main" objectType="Drop" dropLines="16" dropStyle="combo" dx="16" fmlaLink="$AJ$9" fmlaRange="$AJ$11:$AJ$41" noThreeD="1" sel="11" val="5"/>
</file>

<file path=xl/ctrlProps/ctrlProp27.xml><?xml version="1.0" encoding="utf-8"?>
<formControlPr xmlns="http://schemas.microsoft.com/office/spreadsheetml/2009/9/main" objectType="Drop" dropStyle="combo" dx="16" fmlaLink="$AH$9" fmlaRange="$AF$11:$AF$18" noThreeD="1" sel="1" val="0"/>
</file>

<file path=xl/ctrlProps/ctrlProp28.xml><?xml version="1.0" encoding="utf-8"?>
<formControlPr xmlns="http://schemas.microsoft.com/office/spreadsheetml/2009/9/main" objectType="Drop" dropStyle="combo" dx="16" fmlaLink="$AH$10" fmlaRange="$AF$11:$AF$18" noThreeD="1" sel="1" val="0"/>
</file>

<file path=xl/ctrlProps/ctrlProp29.xml><?xml version="1.0" encoding="utf-8"?>
<formControlPr xmlns="http://schemas.microsoft.com/office/spreadsheetml/2009/9/main" objectType="Drop" dropStyle="combo" dx="16" fmlaLink="$AH$11" fmlaRange="$AF$11:$AF$18" noThreeD="1" sel="1" val="0"/>
</file>

<file path=xl/ctrlProps/ctrlProp30.xml><?xml version="1.0" encoding="utf-8"?>
<formControlPr xmlns="http://schemas.microsoft.com/office/spreadsheetml/2009/9/main" objectType="Drop" dropStyle="combo" dx="16" fmlaLink="$AH$12" fmlaRange="$AF$11:$AF$18" noThreeD="1" sel="1" val="0"/>
</file>

<file path=xl/ctrlProps/ctrlProp31.xml><?xml version="1.0" encoding="utf-8"?>
<formControlPr xmlns="http://schemas.microsoft.com/office/spreadsheetml/2009/9/main" objectType="Drop" dropStyle="combo" dx="16" fmlaLink="$AH$13" fmlaRange="$AF$11:$AF$18" noThreeD="1" sel="1" val="0"/>
</file>

<file path=xl/ctrlProps/ctrlProp32.xml><?xml version="1.0" encoding="utf-8"?>
<formControlPr xmlns="http://schemas.microsoft.com/office/spreadsheetml/2009/9/main" objectType="Drop" dropStyle="combo" dx="16" fmlaLink="$AH$14" fmlaRange="$AF$11:$AF$18" noThreeD="1" sel="1" val="0"/>
</file>

<file path=xl/ctrlProps/ctrlProp33.xml><?xml version="1.0" encoding="utf-8"?>
<formControlPr xmlns="http://schemas.microsoft.com/office/spreadsheetml/2009/9/main" objectType="Drop" dropStyle="combo" dx="16" fmlaLink="$AH$15" fmlaRange="$AF$11:$AF$18" noThreeD="1" sel="1" val="0"/>
</file>

<file path=xl/ctrlProps/ctrlProp34.xml><?xml version="1.0" encoding="utf-8"?>
<formControlPr xmlns="http://schemas.microsoft.com/office/spreadsheetml/2009/9/main" objectType="Drop" dropStyle="combo" dx="16" fmlaLink="$AH$16" fmlaRange="$AF$11:$AF$18" noThreeD="1" sel="1" val="0"/>
</file>

<file path=xl/ctrlProps/ctrlProp35.xml><?xml version="1.0" encoding="utf-8"?>
<formControlPr xmlns="http://schemas.microsoft.com/office/spreadsheetml/2009/9/main" objectType="Drop" dropStyle="combo" dx="16" fmlaLink="$AH$17" fmlaRange="$AF$11:$AF$18" noThreeD="1" sel="1" val="0"/>
</file>

<file path=xl/ctrlProps/ctrlProp36.xml><?xml version="1.0" encoding="utf-8"?>
<formControlPr xmlns="http://schemas.microsoft.com/office/spreadsheetml/2009/9/main" objectType="Drop" dropStyle="combo" dx="16" fmlaLink="$AH$18" fmlaRange="$AF$11:$AF$18" noThreeD="1" sel="1" val="0"/>
</file>

<file path=xl/ctrlProps/ctrlProp37.xml><?xml version="1.0" encoding="utf-8"?>
<formControlPr xmlns="http://schemas.microsoft.com/office/spreadsheetml/2009/9/main" objectType="Drop" dropStyle="combo" dx="16" fmlaLink="$AH$19" fmlaRange="$AF$11:$AF$18" noThreeD="1" sel="1" val="0"/>
</file>

<file path=xl/ctrlProps/ctrlProp38.xml><?xml version="1.0" encoding="utf-8"?>
<formControlPr xmlns="http://schemas.microsoft.com/office/spreadsheetml/2009/9/main" objectType="Drop" dropStyle="combo" dx="16" fmlaLink="$AH$20" fmlaRange="$AF$11:$AF$18" noThreeD="1" sel="1" val="0"/>
</file>

<file path=xl/ctrlProps/ctrlProp39.xml><?xml version="1.0" encoding="utf-8"?>
<formControlPr xmlns="http://schemas.microsoft.com/office/spreadsheetml/2009/9/main" objectType="Drop" dropStyle="combo" dx="16" fmlaLink="$AH$21" fmlaRange="$AF$11:$AF$18" noThreeD="1" sel="1" val="0"/>
</file>

<file path=xl/ctrlProps/ctrlProp40.xml><?xml version="1.0" encoding="utf-8"?>
<formControlPr xmlns="http://schemas.microsoft.com/office/spreadsheetml/2009/9/main" objectType="Drop" dropStyle="combo" dx="16" fmlaLink="$AH$22" fmlaRange="$AF$11:$AF$18" noThreeD="1" sel="1" val="0"/>
</file>

<file path=xl/ctrlProps/ctrlProp41.xml><?xml version="1.0" encoding="utf-8"?>
<formControlPr xmlns="http://schemas.microsoft.com/office/spreadsheetml/2009/9/main" objectType="Drop" dropStyle="combo" dx="16" fmlaLink="$AH$23" fmlaRange="$AF$11:$AF$18" noThreeD="1" sel="1" val="0"/>
</file>

<file path=xl/ctrlProps/ctrlProp42.xml><?xml version="1.0" encoding="utf-8"?>
<formControlPr xmlns="http://schemas.microsoft.com/office/spreadsheetml/2009/9/main" objectType="Drop" dropStyle="combo" dx="16" fmlaLink="$AH$24" fmlaRange="$AF$11:$AF$18" noThreeD="1" sel="1" val="0"/>
</file>

<file path=xl/ctrlProps/ctrlProp43.xml><?xml version="1.0" encoding="utf-8"?>
<formControlPr xmlns="http://schemas.microsoft.com/office/spreadsheetml/2009/9/main" objectType="Drop" dropStyle="combo" dx="16" fmlaLink="$AH$25" fmlaRange="$AF$11:$AF$18" noThreeD="1" sel="1" val="0"/>
</file>

<file path=xl/ctrlProps/ctrlProp44.xml><?xml version="1.0" encoding="utf-8"?>
<formControlPr xmlns="http://schemas.microsoft.com/office/spreadsheetml/2009/9/main" objectType="Drop" dropStyle="combo" dx="16" fmlaLink="$AH$26" fmlaRange="$AF$11:$AF$18" noThreeD="1" sel="1" val="0"/>
</file>

<file path=xl/ctrlProps/ctrlProp45.xml><?xml version="1.0" encoding="utf-8"?>
<formControlPr xmlns="http://schemas.microsoft.com/office/spreadsheetml/2009/9/main" objectType="Drop" dropStyle="combo" dx="16" fmlaLink="$AH$27" fmlaRange="$AF$11:$AF$18" noThreeD="1" sel="1" val="0"/>
</file>

<file path=xl/ctrlProps/ctrlProp46.xml><?xml version="1.0" encoding="utf-8"?>
<formControlPr xmlns="http://schemas.microsoft.com/office/spreadsheetml/2009/9/main" objectType="Drop" dropStyle="combo" dx="16" fmlaLink="$AH$28" fmlaRange="$AF$11:$AF$18" noThreeD="1" sel="1" val="0"/>
</file>

<file path=xl/ctrlProps/ctrlProp47.xml><?xml version="1.0" encoding="utf-8"?>
<formControlPr xmlns="http://schemas.microsoft.com/office/spreadsheetml/2009/9/main" objectType="Drop" dropStyle="combo" dx="16" fmlaLink="$AH$29" fmlaRange="$AF$11:$AF$18" noThreeD="1" sel="1" val="0"/>
</file>

<file path=xl/ctrlProps/ctrlProp48.xml><?xml version="1.0" encoding="utf-8"?>
<formControlPr xmlns="http://schemas.microsoft.com/office/spreadsheetml/2009/9/main" objectType="Drop" dropStyle="combo" dx="16" fmlaLink="$AH$30" fmlaRange="$AF$11:$AF$18" noThreeD="1" sel="1" val="0"/>
</file>

<file path=xl/ctrlProps/ctrlProp49.xml><?xml version="1.0" encoding="utf-8"?>
<formControlPr xmlns="http://schemas.microsoft.com/office/spreadsheetml/2009/9/main" objectType="Drop" dropStyle="combo" dx="16" fmlaLink="$AH$31" fmlaRange="$AF$11:$AF$18" noThreeD="1" sel="3" val="0"/>
</file>

<file path=xl/ctrlProps/ctrlProp50.xml><?xml version="1.0" encoding="utf-8"?>
<formControlPr xmlns="http://schemas.microsoft.com/office/spreadsheetml/2009/9/main" objectType="Drop" dropStyle="combo" dx="16" fmlaLink="$AH$32" fmlaRange="$AF$11:$AF$18" noThreeD="1" sel="1" val="0"/>
</file>

<file path=xl/ctrlProps/ctrlProp51.xml><?xml version="1.0" encoding="utf-8"?>
<formControlPr xmlns="http://schemas.microsoft.com/office/spreadsheetml/2009/9/main" objectType="Drop" dropStyle="combo" dx="16" fmlaLink="$AH$33" fmlaRange="$AF$11:$AF$18" noThreeD="1" sel="2" val="0"/>
</file>

<file path=xl/ctrlProps/ctrlProp52.xml><?xml version="1.0" encoding="utf-8"?>
<formControlPr xmlns="http://schemas.microsoft.com/office/spreadsheetml/2009/9/main" objectType="Drop" dropStyle="combo" dx="16" fmlaLink="$AH$34" fmlaRange="$AF$11:$AF$18" noThreeD="1" sel="2" val="0"/>
</file>

<file path=xl/ctrlProps/ctrlProp53.xml><?xml version="1.0" encoding="utf-8"?>
<formControlPr xmlns="http://schemas.microsoft.com/office/spreadsheetml/2009/9/main" objectType="Drop" dropStyle="combo" dx="16" fmlaLink="$AH$35" fmlaRange="$AF$11:$AF$18" noThreeD="1" sel="2" val="0"/>
</file>

<file path=xl/ctrlProps/ctrlProp54.xml><?xml version="1.0" encoding="utf-8"?>
<formControlPr xmlns="http://schemas.microsoft.com/office/spreadsheetml/2009/9/main" objectType="Drop" dropStyle="combo" dx="16" fmlaLink="$AH$36" fmlaRange="$AF$11:$AF$18" noThreeD="1" sel="1" val="0"/>
</file>

<file path=xl/ctrlProps/ctrlProp55.xml><?xml version="1.0" encoding="utf-8"?>
<formControlPr xmlns="http://schemas.microsoft.com/office/spreadsheetml/2009/9/main" objectType="Drop" dropStyle="combo" dx="16" fmlaLink="$AH$37" fmlaRange="$AF$11:$AF$18" noThreeD="1" sel="3" val="0"/>
</file>

<file path=xl/ctrlProps/ctrlProp56.xml><?xml version="1.0" encoding="utf-8"?>
<formControlPr xmlns="http://schemas.microsoft.com/office/spreadsheetml/2009/9/main" objectType="Drop" dropStyle="combo" dx="16" fmlaLink="$AH$38" fmlaRange="$AF$11:$AF$18" noThreeD="1" sel="3" val="0"/>
</file>

<file path=xl/ctrlProps/ctrlProp57.xml><?xml version="1.0" encoding="utf-8"?>
<formControlPr xmlns="http://schemas.microsoft.com/office/spreadsheetml/2009/9/main" objectType="Drop" dropStyle="combo" dx="16" fmlaLink="$AH$39" fmlaRange="$AF$11:$AF$18" noThreeD="1" sel="3" val="0"/>
</file>

<file path=xl/ctrlProps/ctrlProp58.xml><?xml version="1.0" encoding="utf-8"?>
<formControlPr xmlns="http://schemas.microsoft.com/office/spreadsheetml/2009/9/main" objectType="Drop" dropStyle="combo" dx="16" fmlaLink="$AH$40" fmlaRange="$AF$11:$AF$18" noThreeD="1" sel="4" val="0"/>
</file>

<file path=xl/ctrlProps/ctrlProp59.xml><?xml version="1.0" encoding="utf-8"?>
<formControlPr xmlns="http://schemas.microsoft.com/office/spreadsheetml/2009/9/main" objectType="Drop" dropStyle="combo" dx="16" fmlaLink="$AH$41" fmlaRange="$AF$11:$AF$18" noThreeD="1" sel="6" val="0"/>
</file>

<file path=xl/ctrlProps/ctrlProp60.xml><?xml version="1.0" encoding="utf-8"?>
<formControlPr xmlns="http://schemas.microsoft.com/office/spreadsheetml/2009/9/main" objectType="Drop" dropStyle="combo" dx="16" fmlaLink="$AH$42" fmlaRange="$AF$11:$AF$18" noThreeD="1" sel="1" val="0"/>
</file>

<file path=xl/ctrlProps/ctrlProp61.xml><?xml version="1.0" encoding="utf-8"?>
<formControlPr xmlns="http://schemas.microsoft.com/office/spreadsheetml/2009/9/main" objectType="Drop" dropStyle="combo" dx="16" fmlaLink="$AH$43" fmlaRange="$AF$11:$AF$18" noThreeD="1" sel="1" val="0"/>
</file>

<file path=xl/ctrlProps/ctrlProp62.xml><?xml version="1.0" encoding="utf-8"?>
<formControlPr xmlns="http://schemas.microsoft.com/office/spreadsheetml/2009/9/main" objectType="Drop" dropStyle="combo" dx="16" fmlaLink="$AH$44" fmlaRange="$AF$11:$AF$18" noThreeD="1" sel="1" val="0"/>
</file>

<file path=xl/ctrlProps/ctrlProp63.xml><?xml version="1.0" encoding="utf-8"?>
<formControlPr xmlns="http://schemas.microsoft.com/office/spreadsheetml/2009/9/main" objectType="Drop" dropStyle="combo" dx="16" fmlaLink="$AH45" fmlaRange="$AF$11:$AF$18" noThreeD="1" sel="6" val="0"/>
</file>

<file path=xl/ctrlProps/ctrlProp64.xml><?xml version="1.0" encoding="utf-8"?>
<formControlPr xmlns="http://schemas.microsoft.com/office/spreadsheetml/2009/9/main" objectType="Drop" dropStyle="combo" dx="16" fmlaLink="$AH$46" fmlaRange="$AF$11:$AF$18" noThreeD="1" sel="3" val="0"/>
</file>

<file path=xl/ctrlProps/ctrlProp65.xml><?xml version="1.0" encoding="utf-8"?>
<formControlPr xmlns="http://schemas.microsoft.com/office/spreadsheetml/2009/9/main" objectType="Drop" dropStyle="combo" dx="16" fmlaLink="$AH$47" fmlaRange="$AF$11:$AF$18" noThreeD="1" sel="3" val="0"/>
</file>

<file path=xl/ctrlProps/ctrlProp66.xml><?xml version="1.0" encoding="utf-8"?>
<formControlPr xmlns="http://schemas.microsoft.com/office/spreadsheetml/2009/9/main" objectType="Drop" dropStyle="combo" dx="16" fmlaLink="$AH$48" fmlaRange="$AF$11:$AF$18" noThreeD="1" sel="4" val="0"/>
</file>

<file path=xl/ctrlProps/ctrlProp67.xml><?xml version="1.0" encoding="utf-8"?>
<formControlPr xmlns="http://schemas.microsoft.com/office/spreadsheetml/2009/9/main" objectType="Drop" dropStyle="combo" dx="16" fmlaLink="$AH$49" fmlaRange="$AF$11:$AF$18" noThreeD="1" sel="4" val="0"/>
</file>

<file path=xl/ctrlProps/ctrlProp68.xml><?xml version="1.0" encoding="utf-8"?>
<formControlPr xmlns="http://schemas.microsoft.com/office/spreadsheetml/2009/9/main" objectType="Drop" dropLines="16" dropStyle="combo" dx="16" fmlaLink="$AK9" fmlaRange="$AK$11:$AK$41" noThreeD="1" sel="6" val="0"/>
</file>

<file path=xl/ctrlProps/ctrlProp69.xml><?xml version="1.0" encoding="utf-8"?>
<formControlPr xmlns="http://schemas.microsoft.com/office/spreadsheetml/2009/9/main" objectType="Drop" dropLines="16" dropStyle="combo" dx="16" fmlaLink="$AL9" fmlaRange="$AL$11:$AL$41" noThreeD="1" sel="4" val="3"/>
</file>

<file path=xl/ctrlProps/ctrlProp70.xml><?xml version="1.0" encoding="utf-8"?>
<formControlPr xmlns="http://schemas.microsoft.com/office/spreadsheetml/2009/9/main" objectType="Drop" dropLines="16" dropStyle="combo" dx="16" fmlaLink="$AM9" fmlaRange="$AM$11:$AM$41" noThreeD="1" sel="2" val="0"/>
</file>

<file path=xl/ctrlProps/ctrlProp71.xml><?xml version="1.0" encoding="utf-8"?>
<formControlPr xmlns="http://schemas.microsoft.com/office/spreadsheetml/2009/9/main" objectType="Drop" dropLines="16" dropStyle="combo" dx="16" fmlaLink="$AN9" fmlaRange="$AN$11:$AN$41" noThreeD="1" sel="1" val="0"/>
</file>

<file path=xl/ctrlProps/ctrlProp72.xml><?xml version="1.0" encoding="utf-8"?>
<formControlPr xmlns="http://schemas.microsoft.com/office/spreadsheetml/2009/9/main" objectType="Drop" dropLines="16" dropStyle="combo" dx="16" fmlaLink="$AO9" fmlaRange="$AO$11:$AO$41" noThreeD="1" sel="1" val="0"/>
</file>

<file path=xl/ctrlProps/ctrlProp73.xml><?xml version="1.0" encoding="utf-8"?>
<formControlPr xmlns="http://schemas.microsoft.com/office/spreadsheetml/2009/9/main" objectType="Drop" dropLines="16" dropStyle="combo" dx="16" fmlaLink="$AP9" fmlaRange="$AP$11:$AP$41" noThreeD="1" sel="3" val="0"/>
</file>

<file path=xl/ctrlProps/ctrlProp74.xml><?xml version="1.0" encoding="utf-8"?>
<formControlPr xmlns="http://schemas.microsoft.com/office/spreadsheetml/2009/9/main" objectType="Drop" dropLines="16" dropStyle="combo" dx="16" fmlaLink="$AQ9" fmlaRange="$AQ$11:$AQ$41" noThreeD="1" sel="1" val="0"/>
</file>

<file path=xl/ctrlProps/ctrlProp75.xml><?xml version="1.0" encoding="utf-8"?>
<formControlPr xmlns="http://schemas.microsoft.com/office/spreadsheetml/2009/9/main" objectType="Drop" dropLines="16" dropStyle="combo" dx="16" fmlaLink="$AR9" fmlaRange="$AR$11:$AR$41" noThreeD="1" sel="1" val="0"/>
</file>

<file path=xl/ctrlProps/ctrlProp76.xml><?xml version="1.0" encoding="utf-8"?>
<formControlPr xmlns="http://schemas.microsoft.com/office/spreadsheetml/2009/9/main" objectType="Drop" dropLines="16" dropStyle="combo" dx="16" fmlaLink="$AS9" fmlaRange="$AS$11:$AS$41" noThreeD="1" sel="1" val="0"/>
</file>

<file path=xl/ctrlProps/ctrlProp77.xml><?xml version="1.0" encoding="utf-8"?>
<formControlPr xmlns="http://schemas.microsoft.com/office/spreadsheetml/2009/9/main" objectType="Drop" dropLines="16" dropStyle="combo" dx="16" fmlaLink="$AT9" fmlaRange="$AT$11:$AT$41" noThreeD="1" sel="1" val="0"/>
</file>

<file path=xl/ctrlProps/ctrlProp78.xml><?xml version="1.0" encoding="utf-8"?>
<formControlPr xmlns="http://schemas.microsoft.com/office/spreadsheetml/2009/9/main" objectType="Drop" dropLines="16" dropStyle="combo" dx="16" fmlaLink="$AV9" fmlaRange="$AV$11:$AV$41" noThreeD="1" sel="3" val="0"/>
</file>

<file path=xl/ctrlProps/ctrlProp79.xml><?xml version="1.0" encoding="utf-8"?>
<formControlPr xmlns="http://schemas.microsoft.com/office/spreadsheetml/2009/9/main" objectType="Drop" dropLines="16" dropStyle="combo" dx="16" fmlaLink="$AU9" fmlaRange="$AU$11:$AU$41" noThreeD="1" sel="1" val="0"/>
</file>

<file path=xl/ctrlProps/ctrlProp80.xml><?xml version="1.0" encoding="utf-8"?>
<formControlPr xmlns="http://schemas.microsoft.com/office/spreadsheetml/2009/9/main" objectType="Drop" dropLines="16" dropStyle="combo" dx="16" fmlaLink="$AW9" fmlaRange="$AW$11:$AW$41" noThreeD="1" sel="1" val="0"/>
</file>

<file path=xl/ctrlProps/ctrlProp81.xml><?xml version="1.0" encoding="utf-8"?>
<formControlPr xmlns="http://schemas.microsoft.com/office/spreadsheetml/2009/9/main" objectType="Drop" dropStyle="combo" dx="16" fmlaLink="$AX9" fmlaRange="$AX$11:$AX$41" noThreeD="1" sel="1" val="0"/>
</file>

<file path=xl/ctrlProps/ctrlProp82.xml><?xml version="1.0" encoding="utf-8"?>
<formControlPr xmlns="http://schemas.microsoft.com/office/spreadsheetml/2009/9/main" objectType="Drop" dropLines="16" dropStyle="combo" dx="16" fmlaLink="$AY9" fmlaRange="$AY$11:$AY$41" noThreeD="1" sel="1" val="0"/>
</file>

<file path=xl/ctrlProps/ctrlProp83.xml><?xml version="1.0" encoding="utf-8"?>
<formControlPr xmlns="http://schemas.microsoft.com/office/spreadsheetml/2009/9/main" objectType="Drop" dropLines="16" dropStyle="combo" dx="16" fmlaLink="$AZ9" fmlaRange="$AZ$11:$AZ$41" noThreeD="1" sel="1" val="0"/>
</file>

<file path=xl/ctrlProps/ctrlProp84.xml><?xml version="1.0" encoding="utf-8"?>
<formControlPr xmlns="http://schemas.microsoft.com/office/spreadsheetml/2009/9/main" objectType="Drop" dropLines="16" dropStyle="combo" dx="16" fmlaLink="$BA9" fmlaRange="$BA$11:$BA$41" noThreeD="1" sel="1" val="0"/>
</file>

<file path=xl/ctrlProps/ctrlProp85.xml><?xml version="1.0" encoding="utf-8"?>
<formControlPr xmlns="http://schemas.microsoft.com/office/spreadsheetml/2009/9/main" objectType="Drop" dropLines="16" dropStyle="combo" dx="16" fmlaLink="$BB9" fmlaRange="$BB$11:$BB$41" noThreeD="1" sel="1" val="0"/>
</file>

<file path=xl/ctrlProps/ctrlProp86.xml><?xml version="1.0" encoding="utf-8"?>
<formControlPr xmlns="http://schemas.microsoft.com/office/spreadsheetml/2009/9/main" objectType="Drop" dropLines="16" dropStyle="combo" dx="16" fmlaLink="$BC9" fmlaRange="$BC$11:$BC$41" noThreeD="1" sel="1" val="0"/>
</file>

<file path=xl/ctrlProps/ctrlProp87.xml><?xml version="1.0" encoding="utf-8"?>
<formControlPr xmlns="http://schemas.microsoft.com/office/spreadsheetml/2009/9/main" objectType="Drop" dropLines="16" dropStyle="combo" dx="16" fmlaLink="$BD9" fmlaRange="$BD$11:$BD$41" noThreeD="1" sel="1" val="0"/>
</file>

<file path=xl/ctrlProps/ctrlProp88.xml><?xml version="1.0" encoding="utf-8"?>
<formControlPr xmlns="http://schemas.microsoft.com/office/spreadsheetml/2009/9/main" objectType="Drop" dropLines="16" dropStyle="combo" dx="16" fmlaLink="$BE9" fmlaRange="$BE$11:$BE$41" noThreeD="1" sel="1" val="0"/>
</file>

<file path=xl/ctrlProps/ctrlProp89.xml><?xml version="1.0" encoding="utf-8"?>
<formControlPr xmlns="http://schemas.microsoft.com/office/spreadsheetml/2009/9/main" objectType="Drop" dropLines="16" dropStyle="combo" dx="16" fmlaLink="$BF9" fmlaRange="$BF$11:$BF$41" noThreeD="1" sel="1" val="0"/>
</file>

<file path=xl/ctrlProps/ctrlProp90.xml><?xml version="1.0" encoding="utf-8"?>
<formControlPr xmlns="http://schemas.microsoft.com/office/spreadsheetml/2009/9/main" objectType="Drop" dropLines="16" dropStyle="combo" dx="16" fmlaLink="$BG9" fmlaRange="$BG$11:$BG$41" noThreeD="1" sel="1" val="0"/>
</file>

<file path=xl/ctrlProps/ctrlProp91.xml><?xml version="1.0" encoding="utf-8"?>
<formControlPr xmlns="http://schemas.microsoft.com/office/spreadsheetml/2009/9/main" objectType="Drop" dropLines="16" dropStyle="combo" dx="16" fmlaLink="$BH9" fmlaRange="$BH$11:$BH$41" noThreeD="1" sel="1" val="0"/>
</file>

<file path=xl/ctrlProps/ctrlProp92.xml><?xml version="1.0" encoding="utf-8"?>
<formControlPr xmlns="http://schemas.microsoft.com/office/spreadsheetml/2009/9/main" objectType="Drop" dropLines="16" dropStyle="combo" dx="16" fmlaLink="$BI9" fmlaRange="$BI$11:$BI$41" noThreeD="1" sel="1" val="0"/>
</file>

<file path=xl/ctrlProps/ctrlProp93.xml><?xml version="1.0" encoding="utf-8"?>
<formControlPr xmlns="http://schemas.microsoft.com/office/spreadsheetml/2009/9/main" objectType="Drop" dropLines="16" dropStyle="combo" dx="16" fmlaLink="$BJ9" fmlaRange="$BJ$11:$BJ$41" noThreeD="1" sel="1" val="0"/>
</file>

<file path=xl/ctrlProps/ctrlProp94.xml><?xml version="1.0" encoding="utf-8"?>
<formControlPr xmlns="http://schemas.microsoft.com/office/spreadsheetml/2009/9/main" objectType="Drop" dropLines="16" dropStyle="combo" dx="16" fmlaLink="$BK9" fmlaRange="$BK$11:$BK$41" noThreeD="1" sel="1" val="0"/>
</file>

<file path=xl/ctrlProps/ctrlProp95.xml><?xml version="1.0" encoding="utf-8"?>
<formControlPr xmlns="http://schemas.microsoft.com/office/spreadsheetml/2009/9/main" objectType="Drop" dropLines="16" dropStyle="combo" dx="16" fmlaLink="$BL9" fmlaRange="$BL$11:$BL$41" noThreeD="1" sel="1" val="0"/>
</file>

<file path=xl/ctrlProps/ctrlProp96.xml><?xml version="1.0" encoding="utf-8"?>
<formControlPr xmlns="http://schemas.microsoft.com/office/spreadsheetml/2009/9/main" objectType="Drop" dropLines="16" dropStyle="combo" dx="16" fmlaLink="$BM9" fmlaRange="$BM$11:$BM$41" noThreeD="1" sel="6" val="5"/>
</file>

<file path=xl/ctrlProps/ctrlProp97.xml><?xml version="1.0" encoding="utf-8"?>
<formControlPr xmlns="http://schemas.microsoft.com/office/spreadsheetml/2009/9/main" objectType="Drop" dropLines="16" dropStyle="combo" dx="16" fmlaLink="$BN9" fmlaRange="$BN$11:$BN$41" noThreeD="1" sel="1" val="0"/>
</file>

<file path=xl/ctrlProps/ctrlProp98.xml><?xml version="1.0" encoding="utf-8"?>
<formControlPr xmlns="http://schemas.microsoft.com/office/spreadsheetml/2009/9/main" objectType="Drop" dropLines="16" dropStyle="combo" dx="16" fmlaLink="$BO9" fmlaRange="$BO$11:$BO$41" noThreeD="1" sel="3" val="0"/>
</file>

<file path=xl/ctrlProps/ctrlProp99.xml><?xml version="1.0" encoding="utf-8"?>
<formControlPr xmlns="http://schemas.microsoft.com/office/spreadsheetml/2009/9/main" objectType="Drop" dropLines="16" dropStyle="combo" dx="16" fmlaLink="$BP9" fmlaRange="$BP$11:$BP$41" noThreeD="1" sel="1" val="0"/>
</file>

<file path=xl/ctrlProps/ctrlProp100.xml><?xml version="1.0" encoding="utf-8"?>
<formControlPr xmlns="http://schemas.microsoft.com/office/spreadsheetml/2009/9/main" objectType="Drop" dropLines="16" dropStyle="combo" dx="16" fmlaLink="$BQ9" fmlaRange="$BQ$11:$BQ$41" noThreeD="1" sel="4" val="0"/>
</file>

<file path=xl/ctrlProps/ctrlProp101.xml><?xml version="1.0" encoding="utf-8"?>
<formControlPr xmlns="http://schemas.microsoft.com/office/spreadsheetml/2009/9/main" objectType="Drop" dropLines="16" dropStyle="combo" dx="16" fmlaLink="$BR9" fmlaRange="$BR$11:$BR$41" noThreeD="1" sel="3" val="0"/>
</file>

<file path=xl/ctrlProps/ctrlProp102.xml><?xml version="1.0" encoding="utf-8"?>
<formControlPr xmlns="http://schemas.microsoft.com/office/spreadsheetml/2009/9/main" objectType="Drop" dropLines="16" dropStyle="combo" dx="16" fmlaLink="$BS9" fmlaRange="$BS$11:$BS$41" noThreeD="1" sel="1" val="0"/>
</file>

<file path=xl/ctrlProps/ctrlProp103.xml><?xml version="1.0" encoding="utf-8"?>
<formControlPr xmlns="http://schemas.microsoft.com/office/spreadsheetml/2009/9/main" objectType="Drop" dropLines="16" dropStyle="combo" dx="16" fmlaLink="$BT9" fmlaRange="$BT$11:$BT$41" noThreeD="1" sel="6" val="5"/>
</file>

<file path=xl/ctrlProps/ctrlProp104.xml><?xml version="1.0" encoding="utf-8"?>
<formControlPr xmlns="http://schemas.microsoft.com/office/spreadsheetml/2009/9/main" objectType="Drop" dropLines="16" dropStyle="combo" dx="16" fmlaLink="$BU9" fmlaRange="$BU$11:$BU$41" noThreeD="1" sel="3" val="0"/>
</file>

<file path=xl/ctrlProps/ctrlProp105.xml><?xml version="1.0" encoding="utf-8"?>
<formControlPr xmlns="http://schemas.microsoft.com/office/spreadsheetml/2009/9/main" objectType="Drop" dropLines="16" dropStyle="combo" dx="16" fmlaLink="$BV9" fmlaRange="$BV$11:$BV$41" noThreeD="1" sel="1" val="0"/>
</file>

<file path=xl/ctrlProps/ctrlProp106.xml><?xml version="1.0" encoding="utf-8"?>
<formControlPr xmlns="http://schemas.microsoft.com/office/spreadsheetml/2009/9/main" objectType="Drop" dropLines="16" dropStyle="combo" dx="16" fmlaLink="$BW9" fmlaRange="$BW$11:$BW$41" noThreeD="1" sel="3" val="0"/>
</file>

<file path=xl/ctrlProps/ctrlProp107.xml><?xml version="1.0" encoding="utf-8"?>
<formControlPr xmlns="http://schemas.microsoft.com/office/spreadsheetml/2009/9/main" objectType="Drop" dropLines="16" dropStyle="combo" dx="16" fmlaLink="$BX9" fmlaRange="$BX$11:$BX$41" noThreeD="1" sel="1" val="0"/>
</file>

<file path=xl/ctrlProps/ctrlProp108.xml><?xml version="1.0" encoding="utf-8"?>
<formControlPr xmlns="http://schemas.microsoft.com/office/spreadsheetml/2009/9/main" objectType="Drop" dropLines="16" dropStyle="combo" dx="16" fmlaLink="$BY9" fmlaRange="$BY$11:$BY$41" noThreeD="1" sel="15" val="12"/>
</file>

<file path=xl/ctrlProps/ctrlProp109.xml><?xml version="1.0" encoding="utf-8"?>
<formControlPr xmlns="http://schemas.microsoft.com/office/spreadsheetml/2009/9/main" objectType="Drop" dropStyle="combo" dx="16" fmlaLink="$AH$8" fmlaRange="$AF$11:$AF$18" noThreeD="1" sel="3" val="0"/>
</file>

<file path=xl/ctrlProps/ctrlProp110.xml><?xml version="1.0" encoding="utf-8"?>
<formControlPr xmlns="http://schemas.microsoft.com/office/spreadsheetml/2009/9/main" objectType="Drop" dropLines="16" dropStyle="combo" dx="16" fmlaLink="$AJ$9" fmlaRange="$AJ$11:$AJ$41" noThreeD="1" sel="1" val="0"/>
</file>

<file path=xl/ctrlProps/ctrlProp111.xml><?xml version="1.0" encoding="utf-8"?>
<formControlPr xmlns="http://schemas.microsoft.com/office/spreadsheetml/2009/9/main" objectType="Drop" dropStyle="combo" dx="16" fmlaLink="$AH$9" fmlaRange="$AF$11:$AF$18" noThreeD="1" sel="1" val="0"/>
</file>

<file path=xl/ctrlProps/ctrlProp112.xml><?xml version="1.0" encoding="utf-8"?>
<formControlPr xmlns="http://schemas.microsoft.com/office/spreadsheetml/2009/9/main" objectType="Drop" dropStyle="combo" dx="16" fmlaLink="$AH$10" fmlaRange="$AF$11:$AF$18" noThreeD="1" sel="1" val="0"/>
</file>

<file path=xl/ctrlProps/ctrlProp113.xml><?xml version="1.0" encoding="utf-8"?>
<formControlPr xmlns="http://schemas.microsoft.com/office/spreadsheetml/2009/9/main" objectType="Drop" dropStyle="combo" dx="16" fmlaLink="$AH$11" fmlaRange="$AF$11:$AF$18" noThreeD="1" sel="1" val="0"/>
</file>

<file path=xl/ctrlProps/ctrlProp114.xml><?xml version="1.0" encoding="utf-8"?>
<formControlPr xmlns="http://schemas.microsoft.com/office/spreadsheetml/2009/9/main" objectType="Drop" dropStyle="combo" dx="16" fmlaLink="$AH$12" fmlaRange="$AF$11:$AF$18" noThreeD="1" sel="1" val="0"/>
</file>

<file path=xl/ctrlProps/ctrlProp115.xml><?xml version="1.0" encoding="utf-8"?>
<formControlPr xmlns="http://schemas.microsoft.com/office/spreadsheetml/2009/9/main" objectType="Drop" dropStyle="combo" dx="16" fmlaLink="$AH$13" fmlaRange="$AF$11:$AF$18" noThreeD="1" sel="1" val="0"/>
</file>

<file path=xl/ctrlProps/ctrlProp116.xml><?xml version="1.0" encoding="utf-8"?>
<formControlPr xmlns="http://schemas.microsoft.com/office/spreadsheetml/2009/9/main" objectType="Drop" dropStyle="combo" dx="16" fmlaLink="$AH$14" fmlaRange="$AF$11:$AF$18" noThreeD="1" sel="1" val="0"/>
</file>

<file path=xl/ctrlProps/ctrlProp117.xml><?xml version="1.0" encoding="utf-8"?>
<formControlPr xmlns="http://schemas.microsoft.com/office/spreadsheetml/2009/9/main" objectType="Drop" dropStyle="combo" dx="16" fmlaLink="$AH$15" fmlaRange="$AF$11:$AF$18" noThreeD="1" sel="1" val="0"/>
</file>

<file path=xl/ctrlProps/ctrlProp118.xml><?xml version="1.0" encoding="utf-8"?>
<formControlPr xmlns="http://schemas.microsoft.com/office/spreadsheetml/2009/9/main" objectType="Drop" dropStyle="combo" dx="16" fmlaLink="$AH$16" fmlaRange="$AF$11:$AF$18" noThreeD="1" sel="1" val="0"/>
</file>

<file path=xl/ctrlProps/ctrlProp119.xml><?xml version="1.0" encoding="utf-8"?>
<formControlPr xmlns="http://schemas.microsoft.com/office/spreadsheetml/2009/9/main" objectType="Drop" dropStyle="combo" dx="16" fmlaLink="$AH$17" fmlaRange="$AF$11:$AF$18" noThreeD="1" sel="1" val="0"/>
</file>

<file path=xl/ctrlProps/ctrlProp120.xml><?xml version="1.0" encoding="utf-8"?>
<formControlPr xmlns="http://schemas.microsoft.com/office/spreadsheetml/2009/9/main" objectType="Drop" dropStyle="combo" dx="16" fmlaLink="$AH$18" fmlaRange="$AF$11:$AF$18" noThreeD="1" sel="1" val="0"/>
</file>

<file path=xl/ctrlProps/ctrlProp121.xml><?xml version="1.0" encoding="utf-8"?>
<formControlPr xmlns="http://schemas.microsoft.com/office/spreadsheetml/2009/9/main" objectType="Drop" dropStyle="combo" dx="16" fmlaLink="$AH$19" fmlaRange="$AF$11:$AF$18" noThreeD="1" sel="1" val="0"/>
</file>

<file path=xl/ctrlProps/ctrlProp122.xml><?xml version="1.0" encoding="utf-8"?>
<formControlPr xmlns="http://schemas.microsoft.com/office/spreadsheetml/2009/9/main" objectType="Drop" dropStyle="combo" dx="16" fmlaLink="$AH$20" fmlaRange="$AF$11:$AF$18" noThreeD="1" sel="1" val="0"/>
</file>

<file path=xl/ctrlProps/ctrlProp123.xml><?xml version="1.0" encoding="utf-8"?>
<formControlPr xmlns="http://schemas.microsoft.com/office/spreadsheetml/2009/9/main" objectType="Drop" dropStyle="combo" dx="16" fmlaLink="$AH$21" fmlaRange="$AF$11:$AF$18" noThreeD="1" sel="1" val="0"/>
</file>

<file path=xl/ctrlProps/ctrlProp124.xml><?xml version="1.0" encoding="utf-8"?>
<formControlPr xmlns="http://schemas.microsoft.com/office/spreadsheetml/2009/9/main" objectType="Drop" dropStyle="combo" dx="16" fmlaLink="$AH$22" fmlaRange="$AF$11:$AF$18" noThreeD="1" sel="1" val="0"/>
</file>

<file path=xl/ctrlProps/ctrlProp125.xml><?xml version="1.0" encoding="utf-8"?>
<formControlPr xmlns="http://schemas.microsoft.com/office/spreadsheetml/2009/9/main" objectType="Drop" dropStyle="combo" dx="16" fmlaLink="$AH$23" fmlaRange="$AF$11:$AF$18" noThreeD="1" sel="1" val="0"/>
</file>

<file path=xl/ctrlProps/ctrlProp126.xml><?xml version="1.0" encoding="utf-8"?>
<formControlPr xmlns="http://schemas.microsoft.com/office/spreadsheetml/2009/9/main" objectType="Drop" dropStyle="combo" dx="16" fmlaLink="$AH$24" fmlaRange="$AF$11:$AF$18" noThreeD="1" sel="1" val="0"/>
</file>

<file path=xl/ctrlProps/ctrlProp127.xml><?xml version="1.0" encoding="utf-8"?>
<formControlPr xmlns="http://schemas.microsoft.com/office/spreadsheetml/2009/9/main" objectType="Drop" dropStyle="combo" dx="16" fmlaLink="$AH$25" fmlaRange="$AF$11:$AF$18" noThreeD="1" sel="1" val="0"/>
</file>

<file path=xl/ctrlProps/ctrlProp128.xml><?xml version="1.0" encoding="utf-8"?>
<formControlPr xmlns="http://schemas.microsoft.com/office/spreadsheetml/2009/9/main" objectType="Drop" dropStyle="combo" dx="16" fmlaLink="$AH$26" fmlaRange="$AF$11:$AF$18" noThreeD="1" sel="1" val="0"/>
</file>

<file path=xl/ctrlProps/ctrlProp129.xml><?xml version="1.0" encoding="utf-8"?>
<formControlPr xmlns="http://schemas.microsoft.com/office/spreadsheetml/2009/9/main" objectType="Drop" dropStyle="combo" dx="16" fmlaLink="$AH$27" fmlaRange="$AF$11:$AF$18" noThreeD="1" sel="1" val="0"/>
</file>

<file path=xl/ctrlProps/ctrlProp130.xml><?xml version="1.0" encoding="utf-8"?>
<formControlPr xmlns="http://schemas.microsoft.com/office/spreadsheetml/2009/9/main" objectType="Drop" dropStyle="combo" dx="16" fmlaLink="$AH$28" fmlaRange="$AF$11:$AF$18" noThreeD="1" sel="1" val="0"/>
</file>

<file path=xl/ctrlProps/ctrlProp131.xml><?xml version="1.0" encoding="utf-8"?>
<formControlPr xmlns="http://schemas.microsoft.com/office/spreadsheetml/2009/9/main" objectType="Drop" dropStyle="combo" dx="16" fmlaLink="$AH$29" fmlaRange="$AF$11:$AF$18" noThreeD="1" sel="1" val="0"/>
</file>

<file path=xl/ctrlProps/ctrlProp132.xml><?xml version="1.0" encoding="utf-8"?>
<formControlPr xmlns="http://schemas.microsoft.com/office/spreadsheetml/2009/9/main" objectType="Drop" dropStyle="combo" dx="16" fmlaLink="$AH$30" fmlaRange="$AF$11:$AF$18" noThreeD="1" sel="3" val="0"/>
</file>

<file path=xl/ctrlProps/ctrlProp133.xml><?xml version="1.0" encoding="utf-8"?>
<formControlPr xmlns="http://schemas.microsoft.com/office/spreadsheetml/2009/9/main" objectType="Drop" dropStyle="combo" dx="16" fmlaLink="$AH$31" fmlaRange="$AF$11:$AF$18" noThreeD="1" sel="4" val="0"/>
</file>

<file path=xl/ctrlProps/ctrlProp134.xml><?xml version="1.0" encoding="utf-8"?>
<formControlPr xmlns="http://schemas.microsoft.com/office/spreadsheetml/2009/9/main" objectType="Drop" dropStyle="combo" dx="16" fmlaLink="$AH$32" fmlaRange="$AF$11:$AF$18" noThreeD="1" sel="1" val="0"/>
</file>

<file path=xl/ctrlProps/ctrlProp135.xml><?xml version="1.0" encoding="utf-8"?>
<formControlPr xmlns="http://schemas.microsoft.com/office/spreadsheetml/2009/9/main" objectType="Drop" dropStyle="combo" dx="16" fmlaLink="$AH$33" fmlaRange="$AF$11:$AF$18" noThreeD="1" sel="1" val="0"/>
</file>

<file path=xl/ctrlProps/ctrlProp136.xml><?xml version="1.0" encoding="utf-8"?>
<formControlPr xmlns="http://schemas.microsoft.com/office/spreadsheetml/2009/9/main" objectType="Drop" dropStyle="combo" dx="16" fmlaLink="$AH$34" fmlaRange="$AF$11:$AF$18" noThreeD="1" sel="1" val="0"/>
</file>

<file path=xl/ctrlProps/ctrlProp137.xml><?xml version="1.0" encoding="utf-8"?>
<formControlPr xmlns="http://schemas.microsoft.com/office/spreadsheetml/2009/9/main" objectType="Drop" dropStyle="combo" dx="16" fmlaLink="$AH$35" fmlaRange="$AF$11:$AF$18" noThreeD="1" sel="1" val="0"/>
</file>

<file path=xl/ctrlProps/ctrlProp138.xml><?xml version="1.0" encoding="utf-8"?>
<formControlPr xmlns="http://schemas.microsoft.com/office/spreadsheetml/2009/9/main" objectType="Drop" dropStyle="combo" dx="16" fmlaLink="$AH$36" fmlaRange="$AF$11:$AF$18" noThreeD="1" sel="4" val="0"/>
</file>

<file path=xl/ctrlProps/ctrlProp139.xml><?xml version="1.0" encoding="utf-8"?>
<formControlPr xmlns="http://schemas.microsoft.com/office/spreadsheetml/2009/9/main" objectType="Drop" dropStyle="combo" dx="16" fmlaLink="$AH$37" fmlaRange="$AF$11:$AF$18" noThreeD="1" sel="1" val="0"/>
</file>

<file path=xl/ctrlProps/ctrlProp140.xml><?xml version="1.0" encoding="utf-8"?>
<formControlPr xmlns="http://schemas.microsoft.com/office/spreadsheetml/2009/9/main" objectType="Drop" dropStyle="combo" dx="16" fmlaLink="$AH$38" fmlaRange="$AF$11:$AF$18" noThreeD="1" sel="2" val="0"/>
</file>

<file path=xl/ctrlProps/ctrlProp141.xml><?xml version="1.0" encoding="utf-8"?>
<formControlPr xmlns="http://schemas.microsoft.com/office/spreadsheetml/2009/9/main" objectType="Drop" dropStyle="combo" dx="16" fmlaLink="$AH$39" fmlaRange="$AF$11:$AF$18" noThreeD="1" sel="2" val="0"/>
</file>

<file path=xl/ctrlProps/ctrlProp142.xml><?xml version="1.0" encoding="utf-8"?>
<formControlPr xmlns="http://schemas.microsoft.com/office/spreadsheetml/2009/9/main" objectType="Drop" dropStyle="combo" dx="16" fmlaLink="$AH$40" fmlaRange="$AF$11:$AF$18" noThreeD="1" sel="3" val="0"/>
</file>

<file path=xl/ctrlProps/ctrlProp143.xml><?xml version="1.0" encoding="utf-8"?>
<formControlPr xmlns="http://schemas.microsoft.com/office/spreadsheetml/2009/9/main" objectType="Drop" dropStyle="combo" dx="16" fmlaLink="$AH$41" fmlaRange="$AF$11:$AF$18" noThreeD="1" sel="3" val="0"/>
</file>

<file path=xl/ctrlProps/ctrlProp144.xml><?xml version="1.0" encoding="utf-8"?>
<formControlPr xmlns="http://schemas.microsoft.com/office/spreadsheetml/2009/9/main" objectType="Drop" dropStyle="combo" dx="16" fmlaLink="$AH$42" fmlaRange="$AF$11:$AF$18" noThreeD="1" sel="3" val="0"/>
</file>

<file path=xl/ctrlProps/ctrlProp145.xml><?xml version="1.0" encoding="utf-8"?>
<formControlPr xmlns="http://schemas.microsoft.com/office/spreadsheetml/2009/9/main" objectType="Drop" dropStyle="combo" dx="16" fmlaLink="$AH$43" fmlaRange="$AF$11:$AF$18" noThreeD="1" sel="1" val="0"/>
</file>

<file path=xl/ctrlProps/ctrlProp146.xml><?xml version="1.0" encoding="utf-8"?>
<formControlPr xmlns="http://schemas.microsoft.com/office/spreadsheetml/2009/9/main" objectType="Drop" dropStyle="combo" dx="16" fmlaLink="$AH$44" fmlaRange="$AF$11:$AF$18" noThreeD="1" sel="1" val="0"/>
</file>

<file path=xl/ctrlProps/ctrlProp147.xml><?xml version="1.0" encoding="utf-8"?>
<formControlPr xmlns="http://schemas.microsoft.com/office/spreadsheetml/2009/9/main" objectType="Drop" dropStyle="combo" dx="16" fmlaLink="$AH45" fmlaRange="$AF$11:$AF$18" noThreeD="1" sel="4" val="0"/>
</file>

<file path=xl/ctrlProps/ctrlProp148.xml><?xml version="1.0" encoding="utf-8"?>
<formControlPr xmlns="http://schemas.microsoft.com/office/spreadsheetml/2009/9/main" objectType="Drop" dropStyle="combo" dx="16" fmlaLink="$AH$46" fmlaRange="$AF$11:$AF$18" noThreeD="1" sel="1" val="0"/>
</file>

<file path=xl/ctrlProps/ctrlProp149.xml><?xml version="1.0" encoding="utf-8"?>
<formControlPr xmlns="http://schemas.microsoft.com/office/spreadsheetml/2009/9/main" objectType="Drop" dropStyle="combo" dx="16" fmlaLink="$AH$47" fmlaRange="$AF$11:$AF$18" noThreeD="1" sel="1" val="0"/>
</file>

<file path=xl/ctrlProps/ctrlProp150.xml><?xml version="1.0" encoding="utf-8"?>
<formControlPr xmlns="http://schemas.microsoft.com/office/spreadsheetml/2009/9/main" objectType="Drop" dropStyle="combo" dx="16" fmlaLink="$AH$48" fmlaRange="$AF$11:$AF$18" noThreeD="1" sel="4" val="0"/>
</file>

<file path=xl/ctrlProps/ctrlProp151.xml><?xml version="1.0" encoding="utf-8"?>
<formControlPr xmlns="http://schemas.microsoft.com/office/spreadsheetml/2009/9/main" objectType="Drop" dropStyle="combo" dx="16" fmlaLink="$AH$49" fmlaRange="$AF$11:$AF$18" noThreeD="1" sel="1" val="0"/>
</file>

<file path=xl/ctrlProps/ctrlProp152.xml><?xml version="1.0" encoding="utf-8"?>
<formControlPr xmlns="http://schemas.microsoft.com/office/spreadsheetml/2009/9/main" objectType="Drop" dropLines="16" dropStyle="combo" dx="16" fmlaLink="$AK9" fmlaRange="$AK$11:$AK$41" noThreeD="1" sel="3" val="0"/>
</file>

<file path=xl/ctrlProps/ctrlProp153.xml><?xml version="1.0" encoding="utf-8"?>
<formControlPr xmlns="http://schemas.microsoft.com/office/spreadsheetml/2009/9/main" objectType="Drop" dropLines="16" dropStyle="combo" dx="16" fmlaLink="$AL9" fmlaRange="$AL$11:$AL$41" noThreeD="1" sel="2" val="0"/>
</file>

<file path=xl/ctrlProps/ctrlProp154.xml><?xml version="1.0" encoding="utf-8"?>
<formControlPr xmlns="http://schemas.microsoft.com/office/spreadsheetml/2009/9/main" objectType="Drop" dropLines="16" dropStyle="combo" dx="16" fmlaLink="$AM9" fmlaRange="$AM$11:$AM$41" noThreeD="1" sel="1" val="0"/>
</file>

<file path=xl/ctrlProps/ctrlProp155.xml><?xml version="1.0" encoding="utf-8"?>
<formControlPr xmlns="http://schemas.microsoft.com/office/spreadsheetml/2009/9/main" objectType="Drop" dropLines="16" dropStyle="combo" dx="16" fmlaLink="$AN9" fmlaRange="$AN$11:$AN$41" noThreeD="1" sel="1" val="0"/>
</file>

<file path=xl/ctrlProps/ctrlProp156.xml><?xml version="1.0" encoding="utf-8"?>
<formControlPr xmlns="http://schemas.microsoft.com/office/spreadsheetml/2009/9/main" objectType="Drop" dropLines="16" dropStyle="combo" dx="16" fmlaLink="$AO9" fmlaRange="$AO$11:$AO$41" noThreeD="1" sel="1" val="0"/>
</file>

<file path=xl/ctrlProps/ctrlProp157.xml><?xml version="1.0" encoding="utf-8"?>
<formControlPr xmlns="http://schemas.microsoft.com/office/spreadsheetml/2009/9/main" objectType="Drop" dropLines="16" dropStyle="combo" dx="16" fmlaLink="$AP9" fmlaRange="$AP$11:$AP$41" noThreeD="1" sel="2" val="0"/>
</file>

<file path=xl/ctrlProps/ctrlProp158.xml><?xml version="1.0" encoding="utf-8"?>
<formControlPr xmlns="http://schemas.microsoft.com/office/spreadsheetml/2009/9/main" objectType="Drop" dropLines="16" dropStyle="combo" dx="16" fmlaLink="$AQ9" fmlaRange="$AQ$11:$AQ$41" noThreeD="1" sel="2" val="0"/>
</file>

<file path=xl/ctrlProps/ctrlProp159.xml><?xml version="1.0" encoding="utf-8"?>
<formControlPr xmlns="http://schemas.microsoft.com/office/spreadsheetml/2009/9/main" objectType="Drop" dropLines="16" dropStyle="combo" dx="16" fmlaLink="$AR9" fmlaRange="$AR$11:$AR$41" noThreeD="1" sel="5" val="0"/>
</file>

<file path=xl/ctrlProps/ctrlProp160.xml><?xml version="1.0" encoding="utf-8"?>
<formControlPr xmlns="http://schemas.microsoft.com/office/spreadsheetml/2009/9/main" objectType="Drop" dropLines="16" dropStyle="combo" dx="16" fmlaLink="$AS9" fmlaRange="$AS$11:$AS$41" noThreeD="1" sel="1" val="0"/>
</file>

<file path=xl/ctrlProps/ctrlProp161.xml><?xml version="1.0" encoding="utf-8"?>
<formControlPr xmlns="http://schemas.microsoft.com/office/spreadsheetml/2009/9/main" objectType="Drop" dropLines="16" dropStyle="combo" dx="16" fmlaLink="$AT9" fmlaRange="$AT$11:$AT$41" noThreeD="1" sel="1" val="0"/>
</file>

<file path=xl/ctrlProps/ctrlProp162.xml><?xml version="1.0" encoding="utf-8"?>
<formControlPr xmlns="http://schemas.microsoft.com/office/spreadsheetml/2009/9/main" objectType="Drop" dropLines="16" dropStyle="combo" dx="16" fmlaLink="$AV9" fmlaRange="$AV$11:$AV$41" noThreeD="1" sel="1" val="0"/>
</file>

<file path=xl/ctrlProps/ctrlProp163.xml><?xml version="1.0" encoding="utf-8"?>
<formControlPr xmlns="http://schemas.microsoft.com/office/spreadsheetml/2009/9/main" objectType="Drop" dropLines="16" dropStyle="combo" dx="16" fmlaLink="$AU9" fmlaRange="$AU$11:$AU$41" noThreeD="1" sel="1" val="0"/>
</file>

<file path=xl/ctrlProps/ctrlProp164.xml><?xml version="1.0" encoding="utf-8"?>
<formControlPr xmlns="http://schemas.microsoft.com/office/spreadsheetml/2009/9/main" objectType="Drop" dropLines="16" dropStyle="combo" dx="16" fmlaLink="$AW9" fmlaRange="$AW$11:$AW$41" noThreeD="1" sel="1" val="0"/>
</file>

<file path=xl/ctrlProps/ctrlProp165.xml><?xml version="1.0" encoding="utf-8"?>
<formControlPr xmlns="http://schemas.microsoft.com/office/spreadsheetml/2009/9/main" objectType="Drop" dropStyle="combo" dx="16" fmlaLink="$AX9" fmlaRange="$AX$11:$AX$41" noThreeD="1" sel="1" val="0"/>
</file>

<file path=xl/ctrlProps/ctrlProp166.xml><?xml version="1.0" encoding="utf-8"?>
<formControlPr xmlns="http://schemas.microsoft.com/office/spreadsheetml/2009/9/main" objectType="Drop" dropLines="16" dropStyle="combo" dx="16" fmlaLink="$AY9" fmlaRange="$AY$11:$AY$41" noThreeD="1" sel="2" val="0"/>
</file>

<file path=xl/ctrlProps/ctrlProp167.xml><?xml version="1.0" encoding="utf-8"?>
<formControlPr xmlns="http://schemas.microsoft.com/office/spreadsheetml/2009/9/main" objectType="Drop" dropLines="16" dropStyle="combo" dx="16" fmlaLink="$AZ9" fmlaRange="$AZ$11:$AZ$41" noThreeD="1" sel="1" val="0"/>
</file>

<file path=xl/ctrlProps/ctrlProp168.xml><?xml version="1.0" encoding="utf-8"?>
<formControlPr xmlns="http://schemas.microsoft.com/office/spreadsheetml/2009/9/main" objectType="Drop" dropLines="16" dropStyle="combo" dx="16" fmlaLink="$BA9" fmlaRange="$BA$11:$BA$41" noThreeD="1" sel="1" val="0"/>
</file>

<file path=xl/ctrlProps/ctrlProp169.xml><?xml version="1.0" encoding="utf-8"?>
<formControlPr xmlns="http://schemas.microsoft.com/office/spreadsheetml/2009/9/main" objectType="Drop" dropLines="16" dropStyle="combo" dx="16" fmlaLink="$BB9" fmlaRange="$BB$11:$BB$41" noThreeD="1" sel="1" val="0"/>
</file>

<file path=xl/ctrlProps/ctrlProp170.xml><?xml version="1.0" encoding="utf-8"?>
<formControlPr xmlns="http://schemas.microsoft.com/office/spreadsheetml/2009/9/main" objectType="Drop" dropLines="16" dropStyle="combo" dx="16" fmlaLink="$BC9" fmlaRange="$BC$11:$BC$41" noThreeD="1" sel="1" val="0"/>
</file>

<file path=xl/ctrlProps/ctrlProp171.xml><?xml version="1.0" encoding="utf-8"?>
<formControlPr xmlns="http://schemas.microsoft.com/office/spreadsheetml/2009/9/main" objectType="Drop" dropLines="16" dropStyle="combo" dx="16" fmlaLink="$BD9" fmlaRange="$BD$11:$BD$41" noThreeD="1" sel="1" val="0"/>
</file>

<file path=xl/ctrlProps/ctrlProp172.xml><?xml version="1.0" encoding="utf-8"?>
<formControlPr xmlns="http://schemas.microsoft.com/office/spreadsheetml/2009/9/main" objectType="Drop" dropLines="16" dropStyle="combo" dx="16" fmlaLink="$BE9" fmlaRange="$BE$11:$BE$41" noThreeD="1" sel="1" val="0"/>
</file>

<file path=xl/ctrlProps/ctrlProp173.xml><?xml version="1.0" encoding="utf-8"?>
<formControlPr xmlns="http://schemas.microsoft.com/office/spreadsheetml/2009/9/main" objectType="Drop" dropLines="16" dropStyle="combo" dx="16" fmlaLink="$BF9" fmlaRange="$BF$11:$BF$41" noThreeD="1" sel="1" val="0"/>
</file>

<file path=xl/ctrlProps/ctrlProp174.xml><?xml version="1.0" encoding="utf-8"?>
<formControlPr xmlns="http://schemas.microsoft.com/office/spreadsheetml/2009/9/main" objectType="Drop" dropLines="16" dropStyle="combo" dx="16" fmlaLink="$BG9" fmlaRange="$BG$11:$BG$41" noThreeD="1" sel="7" val="0"/>
</file>

<file path=xl/ctrlProps/ctrlProp175.xml><?xml version="1.0" encoding="utf-8"?>
<formControlPr xmlns="http://schemas.microsoft.com/office/spreadsheetml/2009/9/main" objectType="Drop" dropLines="16" dropStyle="combo" dx="16" fmlaLink="$BH9" fmlaRange="$BH$11:$BH$41" noThreeD="1" sel="1" val="0"/>
</file>

<file path=xl/ctrlProps/ctrlProp176.xml><?xml version="1.0" encoding="utf-8"?>
<formControlPr xmlns="http://schemas.microsoft.com/office/spreadsheetml/2009/9/main" objectType="Drop" dropLines="16" dropStyle="combo" dx="16" fmlaLink="$BI9" fmlaRange="$BI$11:$BI$41" noThreeD="1" sel="1" val="0"/>
</file>

<file path=xl/ctrlProps/ctrlProp177.xml><?xml version="1.0" encoding="utf-8"?>
<formControlPr xmlns="http://schemas.microsoft.com/office/spreadsheetml/2009/9/main" objectType="Drop" dropLines="16" dropStyle="combo" dx="16" fmlaLink="$BJ9" fmlaRange="$BJ$11:$BJ$41" noThreeD="1" sel="1" val="0"/>
</file>

<file path=xl/ctrlProps/ctrlProp178.xml><?xml version="1.0" encoding="utf-8"?>
<formControlPr xmlns="http://schemas.microsoft.com/office/spreadsheetml/2009/9/main" objectType="Drop" dropLines="16" dropStyle="combo" dx="16" fmlaLink="$BK9" fmlaRange="$BK$11:$BK$41" noThreeD="1" sel="1" val="0"/>
</file>

<file path=xl/ctrlProps/ctrlProp179.xml><?xml version="1.0" encoding="utf-8"?>
<formControlPr xmlns="http://schemas.microsoft.com/office/spreadsheetml/2009/9/main" objectType="Drop" dropLines="16" dropStyle="combo" dx="16" fmlaLink="$BL9" fmlaRange="$BL$11:$BL$41" noThreeD="1" sel="1" val="0"/>
</file>

<file path=xl/ctrlProps/ctrlProp180.xml><?xml version="1.0" encoding="utf-8"?>
<formControlPr xmlns="http://schemas.microsoft.com/office/spreadsheetml/2009/9/main" objectType="Drop" dropLines="16" dropStyle="combo" dx="16" fmlaLink="$BM9" fmlaRange="$BM$11:$BM$41" noThreeD="1" sel="1" val="0"/>
</file>

<file path=xl/ctrlProps/ctrlProp181.xml><?xml version="1.0" encoding="utf-8"?>
<formControlPr xmlns="http://schemas.microsoft.com/office/spreadsheetml/2009/9/main" objectType="Drop" dropLines="16" dropStyle="combo" dx="16" fmlaLink="$BN9" fmlaRange="$BN$11:$BN$41" noThreeD="1" sel="4" val="0"/>
</file>

<file path=xl/ctrlProps/ctrlProp182.xml><?xml version="1.0" encoding="utf-8"?>
<formControlPr xmlns="http://schemas.microsoft.com/office/spreadsheetml/2009/9/main" objectType="Drop" dropLines="16" dropStyle="combo" dx="16" fmlaLink="$BO9" fmlaRange="$BO$11:$BO$41" noThreeD="1" sel="1" val="0"/>
</file>

<file path=xl/ctrlProps/ctrlProp183.xml><?xml version="1.0" encoding="utf-8"?>
<formControlPr xmlns="http://schemas.microsoft.com/office/spreadsheetml/2009/9/main" objectType="Drop" dropLines="16" dropStyle="combo" dx="16" fmlaLink="$BP9" fmlaRange="$BP$11:$BP$41" noThreeD="1" sel="5" val="0"/>
</file>

<file path=xl/ctrlProps/ctrlProp184.xml><?xml version="1.0" encoding="utf-8"?>
<formControlPr xmlns="http://schemas.microsoft.com/office/spreadsheetml/2009/9/main" objectType="Drop" dropLines="16" dropStyle="combo" dx="16" fmlaLink="$BQ9" fmlaRange="$BQ$11:$BQ$41" noThreeD="1" sel="2" val="0"/>
</file>

<file path=xl/ctrlProps/ctrlProp185.xml><?xml version="1.0" encoding="utf-8"?>
<formControlPr xmlns="http://schemas.microsoft.com/office/spreadsheetml/2009/9/main" objectType="Drop" dropLines="16" dropStyle="combo" dx="16" fmlaLink="$BR9" fmlaRange="$BR$11:$BR$41" noThreeD="1" sel="3" val="0"/>
</file>

<file path=xl/ctrlProps/ctrlProp186.xml><?xml version="1.0" encoding="utf-8"?>
<formControlPr xmlns="http://schemas.microsoft.com/office/spreadsheetml/2009/9/main" objectType="Drop" dropLines="16" dropStyle="combo" dx="16" fmlaLink="$BS9" fmlaRange="$BS$11:$BS$41" noThreeD="1" sel="1" val="0"/>
</file>

<file path=xl/ctrlProps/ctrlProp187.xml><?xml version="1.0" encoding="utf-8"?>
<formControlPr xmlns="http://schemas.microsoft.com/office/spreadsheetml/2009/9/main" objectType="Drop" dropLines="16" dropStyle="combo" dx="16" fmlaLink="$BT9" fmlaRange="$BT$11:$BT$41" noThreeD="1" sel="1" val="0"/>
</file>

<file path=xl/ctrlProps/ctrlProp188.xml><?xml version="1.0" encoding="utf-8"?>
<formControlPr xmlns="http://schemas.microsoft.com/office/spreadsheetml/2009/9/main" objectType="Drop" dropLines="16" dropStyle="combo" dx="16" fmlaLink="$BU9" fmlaRange="$BU$11:$BU$41" noThreeD="1" sel="1" val="0"/>
</file>

<file path=xl/ctrlProps/ctrlProp189.xml><?xml version="1.0" encoding="utf-8"?>
<formControlPr xmlns="http://schemas.microsoft.com/office/spreadsheetml/2009/9/main" objectType="Drop" dropLines="16" dropStyle="combo" dx="16" fmlaLink="$BV9" fmlaRange="$BV$11:$BV$41" noThreeD="1" sel="3" val="0"/>
</file>

<file path=xl/ctrlProps/ctrlProp190.xml><?xml version="1.0" encoding="utf-8"?>
<formControlPr xmlns="http://schemas.microsoft.com/office/spreadsheetml/2009/9/main" objectType="Drop" dropLines="16" dropStyle="combo" dx="16" fmlaLink="$BW9" fmlaRange="$BW$11:$BW$41" noThreeD="1" sel="1" val="0"/>
</file>

<file path=xl/ctrlProps/ctrlProp191.xml><?xml version="1.0" encoding="utf-8"?>
<formControlPr xmlns="http://schemas.microsoft.com/office/spreadsheetml/2009/9/main" objectType="Drop" dropLines="16" dropStyle="combo" dx="16" fmlaLink="$BX9" fmlaRange="$BX$11:$BX$41" noThreeD="1" sel="7" val="0"/>
</file>

<file path=xl/ctrlProps/ctrlProp192.xml><?xml version="1.0" encoding="utf-8"?>
<formControlPr xmlns="http://schemas.microsoft.com/office/spreadsheetml/2009/9/main" objectType="Drop" dropLines="16" dropStyle="combo" dx="16" fmlaLink="$BY9" fmlaRange="$BY$11:$BY$41" noThreeD="1" sel="1" val="0"/>
</file>

<file path=xl/ctrlProps/ctrlProp193.xml><?xml version="1.0" encoding="utf-8"?>
<formControlPr xmlns="http://schemas.microsoft.com/office/spreadsheetml/2009/9/main" objectType="Drop" dropStyle="combo" dx="16" fmlaLink="$AH$8" fmlaRange="$AF$11:$AF$18" noThreeD="1" sel="1" val="0"/>
</file>

<file path=xl/ctrlProps/ctrlProp194.xml><?xml version="1.0" encoding="utf-8"?>
<formControlPr xmlns="http://schemas.microsoft.com/office/spreadsheetml/2009/9/main" objectType="Drop" dropLines="16" dropStyle="combo" dx="16" fmlaLink="$AJ$9" fmlaRange="$AJ$11:$AJ$41" noThreeD="1" sel="1" val="0"/>
</file>

<file path=xl/ctrlProps/ctrlProp195.xml><?xml version="1.0" encoding="utf-8"?>
<formControlPr xmlns="http://schemas.microsoft.com/office/spreadsheetml/2009/9/main" objectType="Drop" dropStyle="combo" dx="16" fmlaLink="$AH$9" fmlaRange="$AF$11:$AF$18" noThreeD="1" sel="1" val="0"/>
</file>

<file path=xl/ctrlProps/ctrlProp196.xml><?xml version="1.0" encoding="utf-8"?>
<formControlPr xmlns="http://schemas.microsoft.com/office/spreadsheetml/2009/9/main" objectType="Drop" dropStyle="combo" dx="16" fmlaLink="$AH$10" fmlaRange="$AF$11:$AF$18" noThreeD="1" sel="1" val="0"/>
</file>

<file path=xl/ctrlProps/ctrlProp197.xml><?xml version="1.0" encoding="utf-8"?>
<formControlPr xmlns="http://schemas.microsoft.com/office/spreadsheetml/2009/9/main" objectType="Drop" dropStyle="combo" dx="16" fmlaLink="$AH$11" fmlaRange="$AF$11:$AF$18" noThreeD="1" sel="1" val="0"/>
</file>

<file path=xl/ctrlProps/ctrlProp198.xml><?xml version="1.0" encoding="utf-8"?>
<formControlPr xmlns="http://schemas.microsoft.com/office/spreadsheetml/2009/9/main" objectType="Drop" dropStyle="combo" dx="16" fmlaLink="$AH$12" fmlaRange="$AF$11:$AF$18" noThreeD="1" sel="1" val="0"/>
</file>

<file path=xl/ctrlProps/ctrlProp199.xml><?xml version="1.0" encoding="utf-8"?>
<formControlPr xmlns="http://schemas.microsoft.com/office/spreadsheetml/2009/9/main" objectType="Drop" dropStyle="combo" dx="16" fmlaLink="$AH$13" fmlaRange="$AF$11:$AF$18" noThreeD="1" sel="1" val="0"/>
</file>

<file path=xl/ctrlProps/ctrlProp200.xml><?xml version="1.0" encoding="utf-8"?>
<formControlPr xmlns="http://schemas.microsoft.com/office/spreadsheetml/2009/9/main" objectType="Drop" dropStyle="combo" dx="16" fmlaLink="$AH$14" fmlaRange="$AF$11:$AF$18" noThreeD="1" sel="1" val="0"/>
</file>

<file path=xl/ctrlProps/ctrlProp201.xml><?xml version="1.0" encoding="utf-8"?>
<formControlPr xmlns="http://schemas.microsoft.com/office/spreadsheetml/2009/9/main" objectType="Drop" dropStyle="combo" dx="16" fmlaLink="$AH$15" fmlaRange="$AF$11:$AF$18" noThreeD="1" sel="1" val="0"/>
</file>

<file path=xl/ctrlProps/ctrlProp202.xml><?xml version="1.0" encoding="utf-8"?>
<formControlPr xmlns="http://schemas.microsoft.com/office/spreadsheetml/2009/9/main" objectType="Drop" dropStyle="combo" dx="16" fmlaLink="$AH$16" fmlaRange="$AF$11:$AF$18" noThreeD="1" sel="1" val="0"/>
</file>

<file path=xl/ctrlProps/ctrlProp203.xml><?xml version="1.0" encoding="utf-8"?>
<formControlPr xmlns="http://schemas.microsoft.com/office/spreadsheetml/2009/9/main" objectType="Drop" dropStyle="combo" dx="16" fmlaLink="$AH$17" fmlaRange="$AF$11:$AF$18" noThreeD="1" sel="1" val="0"/>
</file>

<file path=xl/ctrlProps/ctrlProp204.xml><?xml version="1.0" encoding="utf-8"?>
<formControlPr xmlns="http://schemas.microsoft.com/office/spreadsheetml/2009/9/main" objectType="Drop" dropStyle="combo" dx="16" fmlaLink="$AH$18" fmlaRange="$AF$11:$AF$18" noThreeD="1" sel="1" val="0"/>
</file>

<file path=xl/ctrlProps/ctrlProp205.xml><?xml version="1.0" encoding="utf-8"?>
<formControlPr xmlns="http://schemas.microsoft.com/office/spreadsheetml/2009/9/main" objectType="Drop" dropStyle="combo" dx="16" fmlaLink="$AH$19" fmlaRange="$AF$11:$AF$18" noThreeD="1" sel="1" val="0"/>
</file>

<file path=xl/ctrlProps/ctrlProp206.xml><?xml version="1.0" encoding="utf-8"?>
<formControlPr xmlns="http://schemas.microsoft.com/office/spreadsheetml/2009/9/main" objectType="Drop" dropStyle="combo" dx="16" fmlaLink="$AH$20" fmlaRange="$AF$11:$AF$18" noThreeD="1" sel="1" val="0"/>
</file>

<file path=xl/ctrlProps/ctrlProp207.xml><?xml version="1.0" encoding="utf-8"?>
<formControlPr xmlns="http://schemas.microsoft.com/office/spreadsheetml/2009/9/main" objectType="Drop" dropStyle="combo" dx="16" fmlaLink="$AH$21" fmlaRange="$AF$11:$AF$18" noThreeD="1" sel="1" val="0"/>
</file>

<file path=xl/ctrlProps/ctrlProp208.xml><?xml version="1.0" encoding="utf-8"?>
<formControlPr xmlns="http://schemas.microsoft.com/office/spreadsheetml/2009/9/main" objectType="Drop" dropStyle="combo" dx="16" fmlaLink="$AH$22" fmlaRange="$AF$11:$AF$18" noThreeD="1" sel="1" val="0"/>
</file>

<file path=xl/ctrlProps/ctrlProp209.xml><?xml version="1.0" encoding="utf-8"?>
<formControlPr xmlns="http://schemas.microsoft.com/office/spreadsheetml/2009/9/main" objectType="Drop" dropStyle="combo" dx="16" fmlaLink="$AH$23" fmlaRange="$AF$11:$AF$18" noThreeD="1" sel="1" val="0"/>
</file>

<file path=xl/ctrlProps/ctrlProp210.xml><?xml version="1.0" encoding="utf-8"?>
<formControlPr xmlns="http://schemas.microsoft.com/office/spreadsheetml/2009/9/main" objectType="Drop" dropStyle="combo" dx="16" fmlaLink="$AH$24" fmlaRange="$AF$11:$AF$18" noThreeD="1" sel="1" val="0"/>
</file>

<file path=xl/ctrlProps/ctrlProp211.xml><?xml version="1.0" encoding="utf-8"?>
<formControlPr xmlns="http://schemas.microsoft.com/office/spreadsheetml/2009/9/main" objectType="Drop" dropStyle="combo" dx="16" fmlaLink="$AH$25" fmlaRange="$AF$11:$AF$18" noThreeD="1" sel="6" val="0"/>
</file>

<file path=xl/ctrlProps/ctrlProp212.xml><?xml version="1.0" encoding="utf-8"?>
<formControlPr xmlns="http://schemas.microsoft.com/office/spreadsheetml/2009/9/main" objectType="Drop" dropStyle="combo" dx="16" fmlaLink="$AH$26" fmlaRange="$AF$11:$AF$18" noThreeD="1" sel="5" val="0"/>
</file>

<file path=xl/ctrlProps/ctrlProp213.xml><?xml version="1.0" encoding="utf-8"?>
<formControlPr xmlns="http://schemas.microsoft.com/office/spreadsheetml/2009/9/main" objectType="Drop" dropStyle="combo" dx="16" fmlaLink="$AH$27" fmlaRange="$AF$11:$AF$18" noThreeD="1" sel="1" val="0"/>
</file>

<file path=xl/ctrlProps/ctrlProp214.xml><?xml version="1.0" encoding="utf-8"?>
<formControlPr xmlns="http://schemas.microsoft.com/office/spreadsheetml/2009/9/main" objectType="Drop" dropStyle="combo" dx="16" fmlaLink="$AH$28" fmlaRange="$AF$11:$AF$18" noThreeD="1" sel="1" val="0"/>
</file>

<file path=xl/ctrlProps/ctrlProp215.xml><?xml version="1.0" encoding="utf-8"?>
<formControlPr xmlns="http://schemas.microsoft.com/office/spreadsheetml/2009/9/main" objectType="Drop" dropStyle="combo" dx="16" fmlaLink="$AH$29" fmlaRange="$AF$11:$AF$18" noThreeD="1" sel="1" val="0"/>
</file>

<file path=xl/ctrlProps/ctrlProp216.xml><?xml version="1.0" encoding="utf-8"?>
<formControlPr xmlns="http://schemas.microsoft.com/office/spreadsheetml/2009/9/main" objectType="Drop" dropStyle="combo" dx="16" fmlaLink="$AH$30" fmlaRange="$AF$11:$AF$18" noThreeD="1" sel="1" val="0"/>
</file>

<file path=xl/ctrlProps/ctrlProp217.xml><?xml version="1.0" encoding="utf-8"?>
<formControlPr xmlns="http://schemas.microsoft.com/office/spreadsheetml/2009/9/main" objectType="Drop" dropStyle="combo" dx="16" fmlaLink="$AH$31" fmlaRange="$AF$11:$AF$18" noThreeD="1" sel="1" val="0"/>
</file>

<file path=xl/ctrlProps/ctrlProp218.xml><?xml version="1.0" encoding="utf-8"?>
<formControlPr xmlns="http://schemas.microsoft.com/office/spreadsheetml/2009/9/main" objectType="Drop" dropStyle="combo" dx="16" fmlaLink="$AH$32" fmlaRange="$AF$11:$AF$18" noThreeD="1" sel="1" val="0"/>
</file>

<file path=xl/ctrlProps/ctrlProp219.xml><?xml version="1.0" encoding="utf-8"?>
<formControlPr xmlns="http://schemas.microsoft.com/office/spreadsheetml/2009/9/main" objectType="Drop" dropStyle="combo" dx="16" fmlaLink="$AH$33" fmlaRange="$AF$11:$AF$18" noThreeD="1" sel="1" val="0"/>
</file>

<file path=xl/ctrlProps/ctrlProp220.xml><?xml version="1.0" encoding="utf-8"?>
<formControlPr xmlns="http://schemas.microsoft.com/office/spreadsheetml/2009/9/main" objectType="Drop" dropStyle="combo" dx="16" fmlaLink="$AH$34" fmlaRange="$AF$11:$AF$18" noThreeD="1" sel="5" val="0"/>
</file>

<file path=xl/ctrlProps/ctrlProp221.xml><?xml version="1.0" encoding="utf-8"?>
<formControlPr xmlns="http://schemas.microsoft.com/office/spreadsheetml/2009/9/main" objectType="Drop" dropStyle="combo" dx="16" fmlaLink="$AH$35" fmlaRange="$AF$11:$AF$18" noThreeD="1" sel="1" val="0"/>
</file>

<file path=xl/ctrlProps/ctrlProp222.xml><?xml version="1.0" encoding="utf-8"?>
<formControlPr xmlns="http://schemas.microsoft.com/office/spreadsheetml/2009/9/main" objectType="Drop" dropStyle="combo" dx="16" fmlaLink="$AH$36" fmlaRange="$AF$11:$AF$18" noThreeD="1" sel="1" val="0"/>
</file>

<file path=xl/ctrlProps/ctrlProp223.xml><?xml version="1.0" encoding="utf-8"?>
<formControlPr xmlns="http://schemas.microsoft.com/office/spreadsheetml/2009/9/main" objectType="Drop" dropStyle="combo" dx="16" fmlaLink="$AH$37" fmlaRange="$AF$11:$AF$18" noThreeD="1" sel="1" val="0"/>
</file>

<file path=xl/ctrlProps/ctrlProp224.xml><?xml version="1.0" encoding="utf-8"?>
<formControlPr xmlns="http://schemas.microsoft.com/office/spreadsheetml/2009/9/main" objectType="Drop" dropStyle="combo" dx="16" fmlaLink="$AH$38" fmlaRange="$AF$11:$AF$18" noThreeD="1" sel="1" val="0"/>
</file>

<file path=xl/ctrlProps/ctrlProp225.xml><?xml version="1.0" encoding="utf-8"?>
<formControlPr xmlns="http://schemas.microsoft.com/office/spreadsheetml/2009/9/main" objectType="Drop" dropStyle="combo" dx="16" fmlaLink="$AH$39" fmlaRange="$AF$11:$AF$18" noThreeD="1" sel="1" val="0"/>
</file>

<file path=xl/ctrlProps/ctrlProp226.xml><?xml version="1.0" encoding="utf-8"?>
<formControlPr xmlns="http://schemas.microsoft.com/office/spreadsheetml/2009/9/main" objectType="Drop" dropStyle="combo" dx="16" fmlaLink="$AH$40" fmlaRange="$AF$11:$AF$18" noThreeD="1" sel="1" val="0"/>
</file>

<file path=xl/ctrlProps/ctrlProp227.xml><?xml version="1.0" encoding="utf-8"?>
<formControlPr xmlns="http://schemas.microsoft.com/office/spreadsheetml/2009/9/main" objectType="Drop" dropStyle="combo" dx="16" fmlaLink="$AH$41" fmlaRange="$AF$11:$AF$18" noThreeD="1" sel="1" val="0"/>
</file>

<file path=xl/ctrlProps/ctrlProp228.xml><?xml version="1.0" encoding="utf-8"?>
<formControlPr xmlns="http://schemas.microsoft.com/office/spreadsheetml/2009/9/main" objectType="Drop" dropStyle="combo" dx="16" fmlaLink="$AH$42" fmlaRange="$AF$11:$AF$18" noThreeD="1" sel="3" val="0"/>
</file>

<file path=xl/ctrlProps/ctrlProp229.xml><?xml version="1.0" encoding="utf-8"?>
<formControlPr xmlns="http://schemas.microsoft.com/office/spreadsheetml/2009/9/main" objectType="Drop" dropStyle="combo" dx="16" fmlaLink="$AH$43" fmlaRange="$AF$11:$AF$18" noThreeD="1" sel="1" val="0"/>
</file>

<file path=xl/ctrlProps/ctrlProp230.xml><?xml version="1.0" encoding="utf-8"?>
<formControlPr xmlns="http://schemas.microsoft.com/office/spreadsheetml/2009/9/main" objectType="Drop" dropStyle="combo" dx="16" fmlaLink="$AH$44" fmlaRange="$AF$11:$AF$18" noThreeD="1" sel="1" val="0"/>
</file>

<file path=xl/ctrlProps/ctrlProp231.xml><?xml version="1.0" encoding="utf-8"?>
<formControlPr xmlns="http://schemas.microsoft.com/office/spreadsheetml/2009/9/main" objectType="Drop" dropStyle="combo" dx="16" fmlaLink="$AH45" fmlaRange="$AF$11:$AF$18" noThreeD="1" sel="1" val="0"/>
</file>

<file path=xl/ctrlProps/ctrlProp232.xml><?xml version="1.0" encoding="utf-8"?>
<formControlPr xmlns="http://schemas.microsoft.com/office/spreadsheetml/2009/9/main" objectType="Drop" dropStyle="combo" dx="16" fmlaLink="$AH$46" fmlaRange="$AF$11:$AF$18" noThreeD="1" sel="1" val="0"/>
</file>

<file path=xl/ctrlProps/ctrlProp233.xml><?xml version="1.0" encoding="utf-8"?>
<formControlPr xmlns="http://schemas.microsoft.com/office/spreadsheetml/2009/9/main" objectType="Drop" dropStyle="combo" dx="16" fmlaLink="$AH$47" fmlaRange="$AF$11:$AF$18" noThreeD="1" sel="5" val="0"/>
</file>

<file path=xl/ctrlProps/ctrlProp234.xml><?xml version="1.0" encoding="utf-8"?>
<formControlPr xmlns="http://schemas.microsoft.com/office/spreadsheetml/2009/9/main" objectType="Drop" dropStyle="combo" dx="16" fmlaLink="$AH$48" fmlaRange="$AF$11:$AF$18" noThreeD="1" sel="1" val="0"/>
</file>

<file path=xl/ctrlProps/ctrlProp235.xml><?xml version="1.0" encoding="utf-8"?>
<formControlPr xmlns="http://schemas.microsoft.com/office/spreadsheetml/2009/9/main" objectType="Drop" dropStyle="combo" dx="16" fmlaLink="$AH$49" fmlaRange="$AF$11:$AF$18" noThreeD="1" sel="3" val="0"/>
</file>

<file path=xl/ctrlProps/ctrlProp236.xml><?xml version="1.0" encoding="utf-8"?>
<formControlPr xmlns="http://schemas.microsoft.com/office/spreadsheetml/2009/9/main" objectType="Drop" dropLines="16" dropStyle="combo" dx="16" fmlaLink="$AK9" fmlaRange="$AK$11:$AK$41" noThreeD="1" sel="1" val="0"/>
</file>

<file path=xl/ctrlProps/ctrlProp237.xml><?xml version="1.0" encoding="utf-8"?>
<formControlPr xmlns="http://schemas.microsoft.com/office/spreadsheetml/2009/9/main" objectType="Drop" dropLines="16" dropStyle="combo" dx="16" fmlaLink="$AL9" fmlaRange="$AL$11:$AL$41" noThreeD="1" sel="4" val="3"/>
</file>

<file path=xl/ctrlProps/ctrlProp238.xml><?xml version="1.0" encoding="utf-8"?>
<formControlPr xmlns="http://schemas.microsoft.com/office/spreadsheetml/2009/9/main" objectType="Drop" dropLines="16" dropStyle="combo" dx="16" fmlaLink="$AM9" fmlaRange="$AM$11:$AM$41" noThreeD="1" sel="3" val="0"/>
</file>

<file path=xl/ctrlProps/ctrlProp239.xml><?xml version="1.0" encoding="utf-8"?>
<formControlPr xmlns="http://schemas.microsoft.com/office/spreadsheetml/2009/9/main" objectType="Drop" dropLines="16" dropStyle="combo" dx="16" fmlaLink="$AN9" fmlaRange="$AN$11:$AN$41" noThreeD="1" sel="2" val="0"/>
</file>

<file path=xl/ctrlProps/ctrlProp240.xml><?xml version="1.0" encoding="utf-8"?>
<formControlPr xmlns="http://schemas.microsoft.com/office/spreadsheetml/2009/9/main" objectType="Drop" dropLines="16" dropStyle="combo" dx="16" fmlaLink="$AO9" fmlaRange="$AO$11:$AO$41" noThreeD="1" sel="1" val="0"/>
</file>

<file path=xl/ctrlProps/ctrlProp241.xml><?xml version="1.0" encoding="utf-8"?>
<formControlPr xmlns="http://schemas.microsoft.com/office/spreadsheetml/2009/9/main" objectType="Drop" dropLines="16" dropStyle="combo" dx="16" fmlaLink="$AP9" fmlaRange="$AP$11:$AP$41" noThreeD="1" sel="5" val="0"/>
</file>

<file path=xl/ctrlProps/ctrlProp242.xml><?xml version="1.0" encoding="utf-8"?>
<formControlPr xmlns="http://schemas.microsoft.com/office/spreadsheetml/2009/9/main" objectType="Drop" dropLines="16" dropStyle="combo" dx="16" fmlaLink="$AQ9" fmlaRange="$AQ$11:$AQ$41" noThreeD="1" sel="5" val="0"/>
</file>

<file path=xl/ctrlProps/ctrlProp243.xml><?xml version="1.0" encoding="utf-8"?>
<formControlPr xmlns="http://schemas.microsoft.com/office/spreadsheetml/2009/9/main" objectType="Drop" dropLines="16" dropStyle="combo" dx="16" fmlaLink="$AR9" fmlaRange="$AR$11:$AR$41" noThreeD="1" sel="5" val="0"/>
</file>

<file path=xl/ctrlProps/ctrlProp244.xml><?xml version="1.0" encoding="utf-8"?>
<formControlPr xmlns="http://schemas.microsoft.com/office/spreadsheetml/2009/9/main" objectType="Drop" dropLines="16" dropStyle="combo" dx="16" fmlaLink="$AS9" fmlaRange="$AS$11:$AS$41" noThreeD="1" sel="5" val="0"/>
</file>

<file path=xl/ctrlProps/ctrlProp245.xml><?xml version="1.0" encoding="utf-8"?>
<formControlPr xmlns="http://schemas.microsoft.com/office/spreadsheetml/2009/9/main" objectType="Drop" dropLines="16" dropStyle="combo" dx="16" fmlaLink="$AT9" fmlaRange="$AT$11:$AT$41" noThreeD="1" sel="1" val="0"/>
</file>

<file path=xl/ctrlProps/ctrlProp246.xml><?xml version="1.0" encoding="utf-8"?>
<formControlPr xmlns="http://schemas.microsoft.com/office/spreadsheetml/2009/9/main" objectType="Drop" dropLines="16" dropStyle="combo" dx="16" fmlaLink="$AV9" fmlaRange="$AV$11:$AV$41" noThreeD="1" sel="5" val="0"/>
</file>

<file path=xl/ctrlProps/ctrlProp247.xml><?xml version="1.0" encoding="utf-8"?>
<formControlPr xmlns="http://schemas.microsoft.com/office/spreadsheetml/2009/9/main" objectType="Drop" dropLines="16" dropStyle="combo" dx="16" fmlaLink="$AU9" fmlaRange="$AU$11:$AU$41" noThreeD="1" sel="1" val="0"/>
</file>

<file path=xl/ctrlProps/ctrlProp248.xml><?xml version="1.0" encoding="utf-8"?>
<formControlPr xmlns="http://schemas.microsoft.com/office/spreadsheetml/2009/9/main" objectType="Drop" dropLines="16" dropStyle="combo" dx="16" fmlaLink="$AW9" fmlaRange="$AW$11:$AW$41" noThreeD="1" sel="5" val="0"/>
</file>

<file path=xl/ctrlProps/ctrlProp249.xml><?xml version="1.0" encoding="utf-8"?>
<formControlPr xmlns="http://schemas.microsoft.com/office/spreadsheetml/2009/9/main" objectType="Drop" dropStyle="combo" dx="16" fmlaLink="$AX9" fmlaRange="$AX$11:$AX$41" noThreeD="1" sel="5" val="0"/>
</file>

<file path=xl/ctrlProps/ctrlProp250.xml><?xml version="1.0" encoding="utf-8"?>
<formControlPr xmlns="http://schemas.microsoft.com/office/spreadsheetml/2009/9/main" objectType="Drop" dropLines="16" dropStyle="combo" dx="16" fmlaLink="$AY9" fmlaRange="$AY$11:$AY$41" noThreeD="1" sel="1" val="0"/>
</file>

<file path=xl/ctrlProps/ctrlProp251.xml><?xml version="1.0" encoding="utf-8"?>
<formControlPr xmlns="http://schemas.microsoft.com/office/spreadsheetml/2009/9/main" objectType="Drop" dropLines="16" dropStyle="combo" dx="16" fmlaLink="$AZ9" fmlaRange="$AZ$11:$AZ$41" noThreeD="1" sel="1" val="0"/>
</file>

<file path=xl/ctrlProps/ctrlProp252.xml><?xml version="1.0" encoding="utf-8"?>
<formControlPr xmlns="http://schemas.microsoft.com/office/spreadsheetml/2009/9/main" objectType="Drop" dropLines="16" dropStyle="combo" dx="16" fmlaLink="$BA9" fmlaRange="$BA$11:$BA$41" noThreeD="1" sel="2" val="0"/>
</file>

<file path=xl/ctrlProps/ctrlProp253.xml><?xml version="1.0" encoding="utf-8"?>
<formControlPr xmlns="http://schemas.microsoft.com/office/spreadsheetml/2009/9/main" objectType="Drop" dropLines="16" dropStyle="combo" dx="16" fmlaLink="$BB9" fmlaRange="$BB$11:$BB$41" noThreeD="1" sel="1" val="0"/>
</file>

<file path=xl/ctrlProps/ctrlProp254.xml><?xml version="1.0" encoding="utf-8"?>
<formControlPr xmlns="http://schemas.microsoft.com/office/spreadsheetml/2009/9/main" objectType="Drop" dropLines="16" dropStyle="combo" dx="16" fmlaLink="$BC9" fmlaRange="$BC$11:$BC$41" noThreeD="1" sel="5" val="0"/>
</file>

<file path=xl/ctrlProps/ctrlProp255.xml><?xml version="1.0" encoding="utf-8"?>
<formControlPr xmlns="http://schemas.microsoft.com/office/spreadsheetml/2009/9/main" objectType="Drop" dropLines="16" dropStyle="combo" dx="16" fmlaLink="$BD9" fmlaRange="$BD$11:$BD$41" noThreeD="1" sel="1" val="0"/>
</file>

<file path=xl/ctrlProps/ctrlProp256.xml><?xml version="1.0" encoding="utf-8"?>
<formControlPr xmlns="http://schemas.microsoft.com/office/spreadsheetml/2009/9/main" objectType="Drop" dropLines="16" dropStyle="combo" dx="16" fmlaLink="$BE9" fmlaRange="$BE$11:$BE$41" noThreeD="1" sel="1" val="0"/>
</file>

<file path=xl/ctrlProps/ctrlProp257.xml><?xml version="1.0" encoding="utf-8"?>
<formControlPr xmlns="http://schemas.microsoft.com/office/spreadsheetml/2009/9/main" objectType="Drop" dropLines="16" dropStyle="combo" dx="16" fmlaLink="$BF9" fmlaRange="$BF$11:$BF$41" noThreeD="1" sel="1" val="0"/>
</file>

<file path=xl/ctrlProps/ctrlProp258.xml><?xml version="1.0" encoding="utf-8"?>
<formControlPr xmlns="http://schemas.microsoft.com/office/spreadsheetml/2009/9/main" objectType="Drop" dropLines="16" dropStyle="combo" dx="16" fmlaLink="$BG9" fmlaRange="$BG$11:$BG$41" noThreeD="1" sel="1" val="0"/>
</file>

<file path=xl/ctrlProps/ctrlProp259.xml><?xml version="1.0" encoding="utf-8"?>
<formControlPr xmlns="http://schemas.microsoft.com/office/spreadsheetml/2009/9/main" objectType="Drop" dropLines="16" dropStyle="combo" dx="16" fmlaLink="$BH9" fmlaRange="$BH$11:$BH$41" noThreeD="1" sel="5" val="0"/>
</file>

<file path=xl/ctrlProps/ctrlProp260.xml><?xml version="1.0" encoding="utf-8"?>
<formControlPr xmlns="http://schemas.microsoft.com/office/spreadsheetml/2009/9/main" objectType="Drop" dropLines="16" dropStyle="combo" dx="16" fmlaLink="$BI9" fmlaRange="$BI$11:$BI$41" noThreeD="1" sel="5" val="0"/>
</file>

<file path=xl/ctrlProps/ctrlProp261.xml><?xml version="1.0" encoding="utf-8"?>
<formControlPr xmlns="http://schemas.microsoft.com/office/spreadsheetml/2009/9/main" objectType="Drop" dropLines="16" dropStyle="combo" dx="16" fmlaLink="$BJ9" fmlaRange="$BJ$11:$BJ$41" noThreeD="1" sel="2" val="0"/>
</file>

<file path=xl/ctrlProps/ctrlProp262.xml><?xml version="1.0" encoding="utf-8"?>
<formControlPr xmlns="http://schemas.microsoft.com/office/spreadsheetml/2009/9/main" objectType="Drop" dropLines="16" dropStyle="combo" dx="16" fmlaLink="$BK9" fmlaRange="$BK$11:$BK$41" noThreeD="1" sel="2" val="0"/>
</file>

<file path=xl/ctrlProps/ctrlProp263.xml><?xml version="1.0" encoding="utf-8"?>
<formControlPr xmlns="http://schemas.microsoft.com/office/spreadsheetml/2009/9/main" objectType="Drop" dropLines="16" dropStyle="combo" dx="16" fmlaLink="$BL9" fmlaRange="$BL$11:$BL$41" noThreeD="1" sel="1" val="0"/>
</file>

<file path=xl/ctrlProps/ctrlProp264.xml><?xml version="1.0" encoding="utf-8"?>
<formControlPr xmlns="http://schemas.microsoft.com/office/spreadsheetml/2009/9/main" objectType="Drop" dropLines="16" dropStyle="combo" dx="16" fmlaLink="$BM9" fmlaRange="$BM$11:$BM$41" noThreeD="1" sel="1" val="0"/>
</file>

<file path=xl/ctrlProps/ctrlProp265.xml><?xml version="1.0" encoding="utf-8"?>
<formControlPr xmlns="http://schemas.microsoft.com/office/spreadsheetml/2009/9/main" objectType="Drop" dropLines="16" dropStyle="combo" dx="16" fmlaLink="$BN9" fmlaRange="$BN$11:$BN$41" noThreeD="1" sel="1" val="0"/>
</file>

<file path=xl/ctrlProps/ctrlProp266.xml><?xml version="1.0" encoding="utf-8"?>
<formControlPr xmlns="http://schemas.microsoft.com/office/spreadsheetml/2009/9/main" objectType="Drop" dropLines="16" dropStyle="combo" dx="16" fmlaLink="$BO9" fmlaRange="$BO$11:$BO$41" noThreeD="1" sel="1" val="0"/>
</file>

<file path=xl/ctrlProps/ctrlProp267.xml><?xml version="1.0" encoding="utf-8"?>
<formControlPr xmlns="http://schemas.microsoft.com/office/spreadsheetml/2009/9/main" objectType="Drop" dropLines="16" dropStyle="combo" dx="16" fmlaLink="$BP9" fmlaRange="$BP$11:$BP$41" noThreeD="1" sel="1" val="0"/>
</file>

<file path=xl/ctrlProps/ctrlProp268.xml><?xml version="1.0" encoding="utf-8"?>
<formControlPr xmlns="http://schemas.microsoft.com/office/spreadsheetml/2009/9/main" objectType="Drop" dropLines="16" dropStyle="combo" dx="16" fmlaLink="$BQ9" fmlaRange="$BQ$11:$BQ$41" noThreeD="1" sel="2" val="0"/>
</file>

<file path=xl/ctrlProps/ctrlProp269.xml><?xml version="1.0" encoding="utf-8"?>
<formControlPr xmlns="http://schemas.microsoft.com/office/spreadsheetml/2009/9/main" objectType="Drop" dropLines="16" dropStyle="combo" dx="16" fmlaLink="$BR9" fmlaRange="$BR$11:$BR$41" noThreeD="1" sel="4" val="0"/>
</file>

<file path=xl/ctrlProps/ctrlProp270.xml><?xml version="1.0" encoding="utf-8"?>
<formControlPr xmlns="http://schemas.microsoft.com/office/spreadsheetml/2009/9/main" objectType="Drop" dropLines="16" dropStyle="combo" dx="16" fmlaLink="$BS9" fmlaRange="$BS$11:$BS$41" noThreeD="1" sel="1" val="0"/>
</file>

<file path=xl/ctrlProps/ctrlProp271.xml><?xml version="1.0" encoding="utf-8"?>
<formControlPr xmlns="http://schemas.microsoft.com/office/spreadsheetml/2009/9/main" objectType="Drop" dropLines="16" dropStyle="combo" dx="16" fmlaLink="$BT9" fmlaRange="$BT$11:$BT$41" noThreeD="1" sel="6" val="0"/>
</file>

<file path=xl/ctrlProps/ctrlProp272.xml><?xml version="1.0" encoding="utf-8"?>
<formControlPr xmlns="http://schemas.microsoft.com/office/spreadsheetml/2009/9/main" objectType="Drop" dropLines="16" dropStyle="combo" dx="16" fmlaLink="$BU9" fmlaRange="$BU$11:$BU$41" noThreeD="1" sel="1" val="0"/>
</file>

<file path=xl/ctrlProps/ctrlProp273.xml><?xml version="1.0" encoding="utf-8"?>
<formControlPr xmlns="http://schemas.microsoft.com/office/spreadsheetml/2009/9/main" objectType="Drop" dropLines="16" dropStyle="combo" dx="16" fmlaLink="$BV9" fmlaRange="$BV$11:$BV$41" noThreeD="1" sel="1" val="0"/>
</file>

<file path=xl/ctrlProps/ctrlProp274.xml><?xml version="1.0" encoding="utf-8"?>
<formControlPr xmlns="http://schemas.microsoft.com/office/spreadsheetml/2009/9/main" objectType="Drop" dropLines="16" dropStyle="combo" dx="16" fmlaLink="$BW9" fmlaRange="$BW$11:$BW$41" noThreeD="1" sel="1" val="0"/>
</file>

<file path=xl/ctrlProps/ctrlProp275.xml><?xml version="1.0" encoding="utf-8"?>
<formControlPr xmlns="http://schemas.microsoft.com/office/spreadsheetml/2009/9/main" objectType="Drop" dropLines="16" dropStyle="combo" dx="16" fmlaLink="$BX9" fmlaRange="$BX$11:$BX$41" noThreeD="1" sel="1" val="0"/>
</file>

<file path=xl/ctrlProps/ctrlProp276.xml><?xml version="1.0" encoding="utf-8"?>
<formControlPr xmlns="http://schemas.microsoft.com/office/spreadsheetml/2009/9/main" objectType="Drop" dropLines="16" dropStyle="combo" dx="16" fmlaLink="$BY9" fmlaRange="$BY$11:$BY$41" noThreeD="1" sel="1" val="0"/>
</file>

<file path=xl/ctrlProps/ctrlProp277.xml><?xml version="1.0" encoding="utf-8"?>
<formControlPr xmlns="http://schemas.microsoft.com/office/spreadsheetml/2009/9/main" objectType="Drop" dropStyle="combo" dx="16" fmlaLink="$AH$8" fmlaRange="$AF$11:$AF$18" noThreeD="1" sel="1" val="0"/>
</file>

<file path=xl/ctrlProps/ctrlProp278.xml><?xml version="1.0" encoding="utf-8"?>
<formControlPr xmlns="http://schemas.microsoft.com/office/spreadsheetml/2009/9/main" objectType="Drop" dropLines="16" dropStyle="combo" dx="16" fmlaLink="$AJ$9" fmlaRange="$AJ$11:$AJ$41" noThreeD="1" sel="1" val="0"/>
</file>

<file path=xl/ctrlProps/ctrlProp279.xml><?xml version="1.0" encoding="utf-8"?>
<formControlPr xmlns="http://schemas.microsoft.com/office/spreadsheetml/2009/9/main" objectType="Drop" dropStyle="combo" dx="16" fmlaLink="$AH$9" fmlaRange="$AF$11:$AF$18" noThreeD="1" sel="1" val="0"/>
</file>

<file path=xl/ctrlProps/ctrlProp280.xml><?xml version="1.0" encoding="utf-8"?>
<formControlPr xmlns="http://schemas.microsoft.com/office/spreadsheetml/2009/9/main" objectType="Drop" dropStyle="combo" dx="16" fmlaLink="$AH$10" fmlaRange="$AF$11:$AF$18" noThreeD="1" sel="1" val="0"/>
</file>

<file path=xl/ctrlProps/ctrlProp281.xml><?xml version="1.0" encoding="utf-8"?>
<formControlPr xmlns="http://schemas.microsoft.com/office/spreadsheetml/2009/9/main" objectType="Drop" dropStyle="combo" dx="16" fmlaLink="$AH$11" fmlaRange="$AF$11:$AF$18" noThreeD="1" sel="1" val="0"/>
</file>

<file path=xl/ctrlProps/ctrlProp282.xml><?xml version="1.0" encoding="utf-8"?>
<formControlPr xmlns="http://schemas.microsoft.com/office/spreadsheetml/2009/9/main" objectType="Drop" dropStyle="combo" dx="16" fmlaLink="$AH$12" fmlaRange="$AF$11:$AF$18" noThreeD="1" sel="1" val="0"/>
</file>

<file path=xl/ctrlProps/ctrlProp283.xml><?xml version="1.0" encoding="utf-8"?>
<formControlPr xmlns="http://schemas.microsoft.com/office/spreadsheetml/2009/9/main" objectType="Drop" dropStyle="combo" dx="16" fmlaLink="$AH$13" fmlaRange="$AF$11:$AF$18" noThreeD="1" sel="1" val="0"/>
</file>

<file path=xl/ctrlProps/ctrlProp284.xml><?xml version="1.0" encoding="utf-8"?>
<formControlPr xmlns="http://schemas.microsoft.com/office/spreadsheetml/2009/9/main" objectType="Drop" dropStyle="combo" dx="16" fmlaLink="$AH$14" fmlaRange="$AF$11:$AF$18" noThreeD="1" sel="1" val="0"/>
</file>

<file path=xl/ctrlProps/ctrlProp285.xml><?xml version="1.0" encoding="utf-8"?>
<formControlPr xmlns="http://schemas.microsoft.com/office/spreadsheetml/2009/9/main" objectType="Drop" dropStyle="combo" dx="16" fmlaLink="$AH$15" fmlaRange="$AF$11:$AF$18" noThreeD="1" sel="1" val="0"/>
</file>

<file path=xl/ctrlProps/ctrlProp286.xml><?xml version="1.0" encoding="utf-8"?>
<formControlPr xmlns="http://schemas.microsoft.com/office/spreadsheetml/2009/9/main" objectType="Drop" dropStyle="combo" dx="16" fmlaLink="$AH$16" fmlaRange="$AF$11:$AF$18" noThreeD="1" sel="1" val="0"/>
</file>

<file path=xl/ctrlProps/ctrlProp287.xml><?xml version="1.0" encoding="utf-8"?>
<formControlPr xmlns="http://schemas.microsoft.com/office/spreadsheetml/2009/9/main" objectType="Drop" dropStyle="combo" dx="16" fmlaLink="$AH$17" fmlaRange="$AF$11:$AF$18" noThreeD="1" sel="1" val="0"/>
</file>

<file path=xl/ctrlProps/ctrlProp288.xml><?xml version="1.0" encoding="utf-8"?>
<formControlPr xmlns="http://schemas.microsoft.com/office/spreadsheetml/2009/9/main" objectType="Drop" dropStyle="combo" dx="16" fmlaLink="$AH$18" fmlaRange="$AF$11:$AF$18" noThreeD="1" sel="1" val="0"/>
</file>

<file path=xl/ctrlProps/ctrlProp289.xml><?xml version="1.0" encoding="utf-8"?>
<formControlPr xmlns="http://schemas.microsoft.com/office/spreadsheetml/2009/9/main" objectType="Drop" dropStyle="combo" dx="16" fmlaLink="$AH$19" fmlaRange="$AF$11:$AF$18" noThreeD="1" sel="1" val="0"/>
</file>

<file path=xl/ctrlProps/ctrlProp290.xml><?xml version="1.0" encoding="utf-8"?>
<formControlPr xmlns="http://schemas.microsoft.com/office/spreadsheetml/2009/9/main" objectType="Drop" dropStyle="combo" dx="16" fmlaLink="$AH$20" fmlaRange="$AF$11:$AF$18" noThreeD="1" sel="1" val="0"/>
</file>

<file path=xl/ctrlProps/ctrlProp291.xml><?xml version="1.0" encoding="utf-8"?>
<formControlPr xmlns="http://schemas.microsoft.com/office/spreadsheetml/2009/9/main" objectType="Drop" dropStyle="combo" dx="16" fmlaLink="$AH$21" fmlaRange="$AF$11:$AF$18" noThreeD="1" sel="1" val="0"/>
</file>

<file path=xl/ctrlProps/ctrlProp292.xml><?xml version="1.0" encoding="utf-8"?>
<formControlPr xmlns="http://schemas.microsoft.com/office/spreadsheetml/2009/9/main" objectType="Drop" dropStyle="combo" dx="16" fmlaLink="$AH$22" fmlaRange="$AF$11:$AF$18" noThreeD="1" sel="1" val="0"/>
</file>

<file path=xl/ctrlProps/ctrlProp293.xml><?xml version="1.0" encoding="utf-8"?>
<formControlPr xmlns="http://schemas.microsoft.com/office/spreadsheetml/2009/9/main" objectType="Drop" dropStyle="combo" dx="16" fmlaLink="$AH$23" fmlaRange="$AF$11:$AF$18" noThreeD="1" sel="1" val="0"/>
</file>

<file path=xl/ctrlProps/ctrlProp294.xml><?xml version="1.0" encoding="utf-8"?>
<formControlPr xmlns="http://schemas.microsoft.com/office/spreadsheetml/2009/9/main" objectType="Drop" dropStyle="combo" dx="16" fmlaLink="$AH$24" fmlaRange="$AF$11:$AF$18" noThreeD="1" sel="1" val="0"/>
</file>

<file path=xl/ctrlProps/ctrlProp295.xml><?xml version="1.0" encoding="utf-8"?>
<formControlPr xmlns="http://schemas.microsoft.com/office/spreadsheetml/2009/9/main" objectType="Drop" dropStyle="combo" dx="16" fmlaLink="$AH$25" fmlaRange="$AF$11:$AF$18" noThreeD="1" sel="1" val="0"/>
</file>

<file path=xl/ctrlProps/ctrlProp296.xml><?xml version="1.0" encoding="utf-8"?>
<formControlPr xmlns="http://schemas.microsoft.com/office/spreadsheetml/2009/9/main" objectType="Drop" dropStyle="combo" dx="16" fmlaLink="$AH$26" fmlaRange="$AF$11:$AF$18" noThreeD="1" sel="1" val="0"/>
</file>

<file path=xl/ctrlProps/ctrlProp297.xml><?xml version="1.0" encoding="utf-8"?>
<formControlPr xmlns="http://schemas.microsoft.com/office/spreadsheetml/2009/9/main" objectType="Drop" dropStyle="combo" dx="16" fmlaLink="$AH$27" fmlaRange="$AF$11:$AF$18" noThreeD="1" sel="1" val="0"/>
</file>

<file path=xl/ctrlProps/ctrlProp298.xml><?xml version="1.0" encoding="utf-8"?>
<formControlPr xmlns="http://schemas.microsoft.com/office/spreadsheetml/2009/9/main" objectType="Drop" dropStyle="combo" dx="16" fmlaLink="$AH$28" fmlaRange="$AF$11:$AF$18" noThreeD="1" sel="1" val="0"/>
</file>

<file path=xl/ctrlProps/ctrlProp299.xml><?xml version="1.0" encoding="utf-8"?>
<formControlPr xmlns="http://schemas.microsoft.com/office/spreadsheetml/2009/9/main" objectType="Drop" dropStyle="combo" dx="16" fmlaLink="$AH$29" fmlaRange="$AF$11:$AF$18" noThreeD="1" sel="1" val="0"/>
</file>

<file path=xl/ctrlProps/ctrlProp300.xml><?xml version="1.0" encoding="utf-8"?>
<formControlPr xmlns="http://schemas.microsoft.com/office/spreadsheetml/2009/9/main" objectType="Drop" dropStyle="combo" dx="16" fmlaLink="$AH$30" fmlaRange="$AF$11:$AF$18" noThreeD="1" sel="1" val="0"/>
</file>

<file path=xl/ctrlProps/ctrlProp301.xml><?xml version="1.0" encoding="utf-8"?>
<formControlPr xmlns="http://schemas.microsoft.com/office/spreadsheetml/2009/9/main" objectType="Drop" dropStyle="combo" dx="16" fmlaLink="$AH$31" fmlaRange="$AF$11:$AF$18" noThreeD="1" sel="1" val="0"/>
</file>

<file path=xl/ctrlProps/ctrlProp302.xml><?xml version="1.0" encoding="utf-8"?>
<formControlPr xmlns="http://schemas.microsoft.com/office/spreadsheetml/2009/9/main" objectType="Drop" dropStyle="combo" dx="16" fmlaLink="$AH$32" fmlaRange="$AF$11:$AF$18" noThreeD="1" sel="1" val="0"/>
</file>

<file path=xl/ctrlProps/ctrlProp303.xml><?xml version="1.0" encoding="utf-8"?>
<formControlPr xmlns="http://schemas.microsoft.com/office/spreadsheetml/2009/9/main" objectType="Drop" dropStyle="combo" dx="16" fmlaLink="$AH$33" fmlaRange="$AF$11:$AF$18" noThreeD="1" sel="1" val="0"/>
</file>

<file path=xl/ctrlProps/ctrlProp304.xml><?xml version="1.0" encoding="utf-8"?>
<formControlPr xmlns="http://schemas.microsoft.com/office/spreadsheetml/2009/9/main" objectType="Drop" dropStyle="combo" dx="16" fmlaLink="$AH$34" fmlaRange="$AF$11:$AF$18" noThreeD="1" sel="1" val="0"/>
</file>

<file path=xl/ctrlProps/ctrlProp305.xml><?xml version="1.0" encoding="utf-8"?>
<formControlPr xmlns="http://schemas.microsoft.com/office/spreadsheetml/2009/9/main" objectType="Drop" dropStyle="combo" dx="16" fmlaLink="$AH$35" fmlaRange="$AF$11:$AF$18" noThreeD="1" sel="1" val="0"/>
</file>

<file path=xl/ctrlProps/ctrlProp306.xml><?xml version="1.0" encoding="utf-8"?>
<formControlPr xmlns="http://schemas.microsoft.com/office/spreadsheetml/2009/9/main" objectType="Drop" dropStyle="combo" dx="16" fmlaLink="$AH$36" fmlaRange="$AF$11:$AF$18" noThreeD="1" sel="1" val="0"/>
</file>

<file path=xl/ctrlProps/ctrlProp307.xml><?xml version="1.0" encoding="utf-8"?>
<formControlPr xmlns="http://schemas.microsoft.com/office/spreadsheetml/2009/9/main" objectType="Drop" dropStyle="combo" dx="16" fmlaLink="$AH$37" fmlaRange="$AF$11:$AF$18" noThreeD="1" sel="1" val="0"/>
</file>

<file path=xl/ctrlProps/ctrlProp308.xml><?xml version="1.0" encoding="utf-8"?>
<formControlPr xmlns="http://schemas.microsoft.com/office/spreadsheetml/2009/9/main" objectType="Drop" dropStyle="combo" dx="16" fmlaLink="$AH$38" fmlaRange="$AF$11:$AF$18" noThreeD="1" sel="4" val="0"/>
</file>

<file path=xl/ctrlProps/ctrlProp309.xml><?xml version="1.0" encoding="utf-8"?>
<formControlPr xmlns="http://schemas.microsoft.com/office/spreadsheetml/2009/9/main" objectType="Drop" dropStyle="combo" dx="16" fmlaLink="$AH$39" fmlaRange="$AF$11:$AF$18" noThreeD="1" sel="1" val="0"/>
</file>

<file path=xl/ctrlProps/ctrlProp310.xml><?xml version="1.0" encoding="utf-8"?>
<formControlPr xmlns="http://schemas.microsoft.com/office/spreadsheetml/2009/9/main" objectType="Drop" dropStyle="combo" dx="16" fmlaLink="$AH$40" fmlaRange="$AF$11:$AF$18" noThreeD="1" sel="1" val="0"/>
</file>

<file path=xl/ctrlProps/ctrlProp311.xml><?xml version="1.0" encoding="utf-8"?>
<formControlPr xmlns="http://schemas.microsoft.com/office/spreadsheetml/2009/9/main" objectType="Drop" dropStyle="combo" dx="16" fmlaLink="$AH$41" fmlaRange="$AF$11:$AF$18" noThreeD="1" sel="1" val="0"/>
</file>

<file path=xl/ctrlProps/ctrlProp312.xml><?xml version="1.0" encoding="utf-8"?>
<formControlPr xmlns="http://schemas.microsoft.com/office/spreadsheetml/2009/9/main" objectType="Drop" dropStyle="combo" dx="16" fmlaLink="$AH$42" fmlaRange="$AF$11:$AF$18" noThreeD="1" sel="1" val="0"/>
</file>

<file path=xl/ctrlProps/ctrlProp313.xml><?xml version="1.0" encoding="utf-8"?>
<formControlPr xmlns="http://schemas.microsoft.com/office/spreadsheetml/2009/9/main" objectType="Drop" dropStyle="combo" dx="16" fmlaLink="$AH$43" fmlaRange="$AF$11:$AF$18" noThreeD="1" sel="1" val="0"/>
</file>

<file path=xl/ctrlProps/ctrlProp314.xml><?xml version="1.0" encoding="utf-8"?>
<formControlPr xmlns="http://schemas.microsoft.com/office/spreadsheetml/2009/9/main" objectType="Drop" dropStyle="combo" dx="16" fmlaLink="$AH$44" fmlaRange="$AF$11:$AF$18" noThreeD="1" sel="1" val="0"/>
</file>

<file path=xl/ctrlProps/ctrlProp315.xml><?xml version="1.0" encoding="utf-8"?>
<formControlPr xmlns="http://schemas.microsoft.com/office/spreadsheetml/2009/9/main" objectType="Drop" dropStyle="combo" dx="16" fmlaLink="$AH45" fmlaRange="$AF$11:$AF$18" noThreeD="1" sel="1" val="0"/>
</file>

<file path=xl/ctrlProps/ctrlProp316.xml><?xml version="1.0" encoding="utf-8"?>
<formControlPr xmlns="http://schemas.microsoft.com/office/spreadsheetml/2009/9/main" objectType="Drop" dropStyle="combo" dx="16" fmlaLink="$AH$46" fmlaRange="$AF$11:$AF$18" noThreeD="1" sel="4" val="0"/>
</file>

<file path=xl/ctrlProps/ctrlProp317.xml><?xml version="1.0" encoding="utf-8"?>
<formControlPr xmlns="http://schemas.microsoft.com/office/spreadsheetml/2009/9/main" objectType="Drop" dropStyle="combo" dx="16" fmlaLink="$AH$47" fmlaRange="$AF$11:$AF$18" noThreeD="1" sel="1" val="0"/>
</file>

<file path=xl/ctrlProps/ctrlProp318.xml><?xml version="1.0" encoding="utf-8"?>
<formControlPr xmlns="http://schemas.microsoft.com/office/spreadsheetml/2009/9/main" objectType="Drop" dropStyle="combo" dx="16" fmlaLink="$AH$48" fmlaRange="$AF$11:$AF$18" noThreeD="1" sel="1" val="0"/>
</file>

<file path=xl/ctrlProps/ctrlProp319.xml><?xml version="1.0" encoding="utf-8"?>
<formControlPr xmlns="http://schemas.microsoft.com/office/spreadsheetml/2009/9/main" objectType="Drop" dropStyle="combo" dx="16" fmlaLink="$AH$49" fmlaRange="$AF$11:$AF$18" noThreeD="1" sel="4" val="0"/>
</file>

<file path=xl/ctrlProps/ctrlProp320.xml><?xml version="1.0" encoding="utf-8"?>
<formControlPr xmlns="http://schemas.microsoft.com/office/spreadsheetml/2009/9/main" objectType="Drop" dropLines="16" dropStyle="combo" dx="16" fmlaLink="$AK9" fmlaRange="$AK$11:$AK$41" noThreeD="1" sel="4" val="3"/>
</file>

<file path=xl/ctrlProps/ctrlProp321.xml><?xml version="1.0" encoding="utf-8"?>
<formControlPr xmlns="http://schemas.microsoft.com/office/spreadsheetml/2009/9/main" objectType="Drop" dropLines="16" dropStyle="combo" dx="16" fmlaLink="$AL9" fmlaRange="$AL$11:$AL$41" noThreeD="1" sel="7" val="0"/>
</file>

<file path=xl/ctrlProps/ctrlProp322.xml><?xml version="1.0" encoding="utf-8"?>
<formControlPr xmlns="http://schemas.microsoft.com/office/spreadsheetml/2009/9/main" objectType="Drop" dropLines="16" dropStyle="combo" dx="16" fmlaLink="$AM9" fmlaRange="$AM$11:$AM$41" noThreeD="1" sel="5" val="4"/>
</file>

<file path=xl/ctrlProps/ctrlProp323.xml><?xml version="1.0" encoding="utf-8"?>
<formControlPr xmlns="http://schemas.microsoft.com/office/spreadsheetml/2009/9/main" objectType="Drop" dropLines="16" dropStyle="combo" dx="16" fmlaLink="$AN9" fmlaRange="$AN$11:$AN$41" noThreeD="1" sel="4" val="0"/>
</file>

<file path=xl/ctrlProps/ctrlProp324.xml><?xml version="1.0" encoding="utf-8"?>
<formControlPr xmlns="http://schemas.microsoft.com/office/spreadsheetml/2009/9/main" objectType="Drop" dropLines="16" dropStyle="combo" dx="16" fmlaLink="$AO9" fmlaRange="$AO$11:$AO$41" noThreeD="1" sel="1" val="0"/>
</file>

<file path=xl/ctrlProps/ctrlProp325.xml><?xml version="1.0" encoding="utf-8"?>
<formControlPr xmlns="http://schemas.microsoft.com/office/spreadsheetml/2009/9/main" objectType="Drop" dropLines="16" dropStyle="combo" dx="16" fmlaLink="$AP9" fmlaRange="$AP$11:$AP$41" noThreeD="1" sel="5" val="0"/>
</file>

<file path=xl/ctrlProps/ctrlProp326.xml><?xml version="1.0" encoding="utf-8"?>
<formControlPr xmlns="http://schemas.microsoft.com/office/spreadsheetml/2009/9/main" objectType="Drop" dropLines="16" dropStyle="combo" dx="16" fmlaLink="$AQ9" fmlaRange="$AQ$11:$AQ$41" noThreeD="1" sel="5" val="0"/>
</file>

<file path=xl/ctrlProps/ctrlProp327.xml><?xml version="1.0" encoding="utf-8"?>
<formControlPr xmlns="http://schemas.microsoft.com/office/spreadsheetml/2009/9/main" objectType="Drop" dropLines="16" dropStyle="combo" dx="16" fmlaLink="$AR9" fmlaRange="$AR$11:$AR$41" noThreeD="1" sel="1" val="0"/>
</file>

<file path=xl/ctrlProps/ctrlProp328.xml><?xml version="1.0" encoding="utf-8"?>
<formControlPr xmlns="http://schemas.microsoft.com/office/spreadsheetml/2009/9/main" objectType="Drop" dropLines="16" dropStyle="combo" dx="16" fmlaLink="$AS9" fmlaRange="$AS$11:$AS$41" noThreeD="1" sel="1" val="0"/>
</file>

<file path=xl/ctrlProps/ctrlProp329.xml><?xml version="1.0" encoding="utf-8"?>
<formControlPr xmlns="http://schemas.microsoft.com/office/spreadsheetml/2009/9/main" objectType="Drop" dropLines="16" dropStyle="combo" dx="16" fmlaLink="$AT9" fmlaRange="$AT$11:$AT$41" noThreeD="1" sel="1" val="0"/>
</file>

<file path=xl/ctrlProps/ctrlProp330.xml><?xml version="1.0" encoding="utf-8"?>
<formControlPr xmlns="http://schemas.microsoft.com/office/spreadsheetml/2009/9/main" objectType="Drop" dropLines="16" dropStyle="combo" dx="16" fmlaLink="$AV9" fmlaRange="$AV$11:$AV$41" noThreeD="1" sel="1" val="0"/>
</file>

<file path=xl/ctrlProps/ctrlProp331.xml><?xml version="1.0" encoding="utf-8"?>
<formControlPr xmlns="http://schemas.microsoft.com/office/spreadsheetml/2009/9/main" objectType="Drop" dropLines="16" dropStyle="combo" dx="16" fmlaLink="$AU9" fmlaRange="$AU$11:$AU$41" noThreeD="1" sel="1" val="0"/>
</file>

<file path=xl/ctrlProps/ctrlProp332.xml><?xml version="1.0" encoding="utf-8"?>
<formControlPr xmlns="http://schemas.microsoft.com/office/spreadsheetml/2009/9/main" objectType="Drop" dropLines="16" dropStyle="combo" dx="16" fmlaLink="$AW9" fmlaRange="$AW$11:$AW$41" noThreeD="1" sel="6" val="5"/>
</file>

<file path=xl/ctrlProps/ctrlProp333.xml><?xml version="1.0" encoding="utf-8"?>
<formControlPr xmlns="http://schemas.microsoft.com/office/spreadsheetml/2009/9/main" objectType="Drop" dropStyle="combo" dx="16" fmlaLink="$AX9" fmlaRange="$AX$11:$AX$41" noThreeD="1" sel="1" val="0"/>
</file>

<file path=xl/ctrlProps/ctrlProp334.xml><?xml version="1.0" encoding="utf-8"?>
<formControlPr xmlns="http://schemas.microsoft.com/office/spreadsheetml/2009/9/main" objectType="Drop" dropLines="16" dropStyle="combo" dx="16" fmlaLink="$AY9" fmlaRange="$AY$11:$AY$41" noThreeD="1" sel="1" val="0"/>
</file>

<file path=xl/ctrlProps/ctrlProp335.xml><?xml version="1.0" encoding="utf-8"?>
<formControlPr xmlns="http://schemas.microsoft.com/office/spreadsheetml/2009/9/main" objectType="Drop" dropLines="16" dropStyle="combo" dx="16" fmlaLink="$AZ9" fmlaRange="$AZ$11:$AZ$41" noThreeD="1" sel="1" val="0"/>
</file>

<file path=xl/ctrlProps/ctrlProp336.xml><?xml version="1.0" encoding="utf-8"?>
<formControlPr xmlns="http://schemas.microsoft.com/office/spreadsheetml/2009/9/main" objectType="Drop" dropLines="16" dropStyle="combo" dx="16" fmlaLink="$BA9" fmlaRange="$BA$11:$BA$41" noThreeD="1" sel="1" val="0"/>
</file>

<file path=xl/ctrlProps/ctrlProp337.xml><?xml version="1.0" encoding="utf-8"?>
<formControlPr xmlns="http://schemas.microsoft.com/office/spreadsheetml/2009/9/main" objectType="Drop" dropLines="16" dropStyle="combo" dx="16" fmlaLink="$BB9" fmlaRange="$BB$11:$BB$41" noThreeD="1" sel="1" val="0"/>
</file>

<file path=xl/ctrlProps/ctrlProp338.xml><?xml version="1.0" encoding="utf-8"?>
<formControlPr xmlns="http://schemas.microsoft.com/office/spreadsheetml/2009/9/main" objectType="Drop" dropLines="16" dropStyle="combo" dx="16" fmlaLink="$BC9" fmlaRange="$BC$11:$BC$41" noThreeD="1" sel="1" val="0"/>
</file>

<file path=xl/ctrlProps/ctrlProp339.xml><?xml version="1.0" encoding="utf-8"?>
<formControlPr xmlns="http://schemas.microsoft.com/office/spreadsheetml/2009/9/main" objectType="Drop" dropLines="16" dropStyle="combo" dx="16" fmlaLink="$BD9" fmlaRange="$BD$11:$BD$41" noThreeD="1" sel="1" val="0"/>
</file>

<file path=xl/ctrlProps/ctrlProp340.xml><?xml version="1.0" encoding="utf-8"?>
<formControlPr xmlns="http://schemas.microsoft.com/office/spreadsheetml/2009/9/main" objectType="Drop" dropLines="16" dropStyle="combo" dx="16" fmlaLink="$BE9" fmlaRange="$BE$11:$BE$41" noThreeD="1" sel="1" val="0"/>
</file>

<file path=xl/ctrlProps/ctrlProp341.xml><?xml version="1.0" encoding="utf-8"?>
<formControlPr xmlns="http://schemas.microsoft.com/office/spreadsheetml/2009/9/main" objectType="Drop" dropLines="16" dropStyle="combo" dx="16" fmlaLink="$BF9" fmlaRange="$BF$11:$BF$41" noThreeD="1" sel="1" val="0"/>
</file>

<file path=xl/ctrlProps/ctrlProp342.xml><?xml version="1.0" encoding="utf-8"?>
<formControlPr xmlns="http://schemas.microsoft.com/office/spreadsheetml/2009/9/main" objectType="Drop" dropLines="16" dropStyle="combo" dx="16" fmlaLink="$BG9" fmlaRange="$BG$11:$BG$41" noThreeD="1" sel="1" val="0"/>
</file>

<file path=xl/ctrlProps/ctrlProp343.xml><?xml version="1.0" encoding="utf-8"?>
<formControlPr xmlns="http://schemas.microsoft.com/office/spreadsheetml/2009/9/main" objectType="Drop" dropLines="16" dropStyle="combo" dx="16" fmlaLink="$BH9" fmlaRange="$BH$11:$BH$41" noThreeD="1" sel="1" val="0"/>
</file>

<file path=xl/ctrlProps/ctrlProp344.xml><?xml version="1.0" encoding="utf-8"?>
<formControlPr xmlns="http://schemas.microsoft.com/office/spreadsheetml/2009/9/main" objectType="Drop" dropLines="16" dropStyle="combo" dx="16" fmlaLink="$BI9" fmlaRange="$BI$11:$BI$41" noThreeD="1" sel="1" val="0"/>
</file>

<file path=xl/ctrlProps/ctrlProp345.xml><?xml version="1.0" encoding="utf-8"?>
<formControlPr xmlns="http://schemas.microsoft.com/office/spreadsheetml/2009/9/main" objectType="Drop" dropLines="16" dropStyle="combo" dx="16" fmlaLink="$BJ9" fmlaRange="$BJ$11:$BJ$41" noThreeD="1" sel="1" val="0"/>
</file>

<file path=xl/ctrlProps/ctrlProp346.xml><?xml version="1.0" encoding="utf-8"?>
<formControlPr xmlns="http://schemas.microsoft.com/office/spreadsheetml/2009/9/main" objectType="Drop" dropLines="16" dropStyle="combo" dx="16" fmlaLink="$BK9" fmlaRange="$BK$11:$BK$41" noThreeD="1" sel="1" val="0"/>
</file>

<file path=xl/ctrlProps/ctrlProp347.xml><?xml version="1.0" encoding="utf-8"?>
<formControlPr xmlns="http://schemas.microsoft.com/office/spreadsheetml/2009/9/main" objectType="Drop" dropLines="16" dropStyle="combo" dx="16" fmlaLink="$BL9" fmlaRange="$BL$11:$BL$41" noThreeD="1" sel="1" val="0"/>
</file>

<file path=xl/ctrlProps/ctrlProp348.xml><?xml version="1.0" encoding="utf-8"?>
<formControlPr xmlns="http://schemas.microsoft.com/office/spreadsheetml/2009/9/main" objectType="Drop" dropLines="16" dropStyle="combo" dx="16" fmlaLink="$BM9" fmlaRange="$BM$11:$BM$41" noThreeD="1" sel="1" val="0"/>
</file>

<file path=xl/ctrlProps/ctrlProp349.xml><?xml version="1.0" encoding="utf-8"?>
<formControlPr xmlns="http://schemas.microsoft.com/office/spreadsheetml/2009/9/main" objectType="Drop" dropLines="16" dropStyle="combo" dx="16" fmlaLink="$BN9" fmlaRange="$BN$11:$BN$41" noThreeD="1" sel="5" val="0"/>
</file>

<file path=xl/ctrlProps/ctrlProp350.xml><?xml version="1.0" encoding="utf-8"?>
<formControlPr xmlns="http://schemas.microsoft.com/office/spreadsheetml/2009/9/main" objectType="Drop" dropLines="16" dropStyle="combo" dx="16" fmlaLink="$BO9" fmlaRange="$BO$11:$BO$41" noThreeD="1" sel="1" val="0"/>
</file>

<file path=xl/ctrlProps/ctrlProp351.xml><?xml version="1.0" encoding="utf-8"?>
<formControlPr xmlns="http://schemas.microsoft.com/office/spreadsheetml/2009/9/main" objectType="Drop" dropLines="16" dropStyle="combo" dx="16" fmlaLink="$BP9" fmlaRange="$BP$11:$BP$41" noThreeD="1" sel="1" val="0"/>
</file>

<file path=xl/ctrlProps/ctrlProp352.xml><?xml version="1.0" encoding="utf-8"?>
<formControlPr xmlns="http://schemas.microsoft.com/office/spreadsheetml/2009/9/main" objectType="Drop" dropLines="16" dropStyle="combo" dx="16" fmlaLink="$BQ9" fmlaRange="$BQ$11:$BQ$41" noThreeD="1" sel="1" val="0"/>
</file>

<file path=xl/ctrlProps/ctrlProp353.xml><?xml version="1.0" encoding="utf-8"?>
<formControlPr xmlns="http://schemas.microsoft.com/office/spreadsheetml/2009/9/main" objectType="Drop" dropLines="16" dropStyle="combo" dx="16" fmlaLink="$BR9" fmlaRange="$BR$11:$BR$41" noThreeD="1" sel="1" val="0"/>
</file>

<file path=xl/ctrlProps/ctrlProp354.xml><?xml version="1.0" encoding="utf-8"?>
<formControlPr xmlns="http://schemas.microsoft.com/office/spreadsheetml/2009/9/main" objectType="Drop" dropLines="16" dropStyle="combo" dx="16" fmlaLink="$BS9" fmlaRange="$BS$11:$BS$41" noThreeD="1" sel="1" val="0"/>
</file>

<file path=xl/ctrlProps/ctrlProp355.xml><?xml version="1.0" encoding="utf-8"?>
<formControlPr xmlns="http://schemas.microsoft.com/office/spreadsheetml/2009/9/main" objectType="Drop" dropLines="16" dropStyle="combo" dx="16" fmlaLink="$BT9" fmlaRange="$BT$11:$BT$41" noThreeD="1" sel="6" val="5"/>
</file>

<file path=xl/ctrlProps/ctrlProp356.xml><?xml version="1.0" encoding="utf-8"?>
<formControlPr xmlns="http://schemas.microsoft.com/office/spreadsheetml/2009/9/main" objectType="Drop" dropLines="16" dropStyle="combo" dx="16" fmlaLink="$BU9" fmlaRange="$BU$11:$BU$41" noThreeD="1" sel="1" val="0"/>
</file>

<file path=xl/ctrlProps/ctrlProp357.xml><?xml version="1.0" encoding="utf-8"?>
<formControlPr xmlns="http://schemas.microsoft.com/office/spreadsheetml/2009/9/main" objectType="Drop" dropLines="16" dropStyle="combo" dx="16" fmlaLink="$BV9" fmlaRange="$BV$11:$BV$41" noThreeD="1" sel="9" val="0"/>
</file>

<file path=xl/ctrlProps/ctrlProp358.xml><?xml version="1.0" encoding="utf-8"?>
<formControlPr xmlns="http://schemas.microsoft.com/office/spreadsheetml/2009/9/main" objectType="Drop" dropLines="16" dropStyle="combo" dx="16" fmlaLink="$BW9" fmlaRange="$BW$11:$BW$41" noThreeD="1" sel="1" val="0"/>
</file>

<file path=xl/ctrlProps/ctrlProp359.xml><?xml version="1.0" encoding="utf-8"?>
<formControlPr xmlns="http://schemas.microsoft.com/office/spreadsheetml/2009/9/main" objectType="Drop" dropLines="16" dropStyle="combo" dx="16" fmlaLink="$BX9" fmlaRange="$BX$11:$BX$41" noThreeD="1" sel="1" val="0"/>
</file>

<file path=xl/ctrlProps/ctrlProp360.xml><?xml version="1.0" encoding="utf-8"?>
<formControlPr xmlns="http://schemas.microsoft.com/office/spreadsheetml/2009/9/main" objectType="Drop" dropLines="16" dropStyle="combo" dx="16" fmlaLink="$BY9" fmlaRange="$BY$11:$BY$41" noThreeD="1" sel="1" val="0"/>
</file>

<file path=xl/ctrlProps/ctrlProp361.xml><?xml version="1.0" encoding="utf-8"?>
<formControlPr xmlns="http://schemas.microsoft.com/office/spreadsheetml/2009/9/main" objectType="Drop" dropStyle="combo" dx="16" fmlaLink="$AH$8" fmlaRange="$AF$11:$AF$18" noThreeD="1" sel="1" val="0"/>
</file>

<file path=xl/ctrlProps/ctrlProp362.xml><?xml version="1.0" encoding="utf-8"?>
<formControlPr xmlns="http://schemas.microsoft.com/office/spreadsheetml/2009/9/main" objectType="Drop" dropLines="16" dropStyle="combo" dx="16" fmlaLink="$AJ$9" fmlaRange="$AJ$11:$AJ$41" noThreeD="1" sel="1" val="0"/>
</file>

<file path=xl/ctrlProps/ctrlProp363.xml><?xml version="1.0" encoding="utf-8"?>
<formControlPr xmlns="http://schemas.microsoft.com/office/spreadsheetml/2009/9/main" objectType="Drop" dropStyle="combo" dx="16" fmlaLink="$AH$9" fmlaRange="$AF$11:$AF$18" noThreeD="1" sel="1" val="0"/>
</file>

<file path=xl/ctrlProps/ctrlProp364.xml><?xml version="1.0" encoding="utf-8"?>
<formControlPr xmlns="http://schemas.microsoft.com/office/spreadsheetml/2009/9/main" objectType="Drop" dropStyle="combo" dx="16" fmlaLink="$AH$10" fmlaRange="$AF$11:$AF$18" noThreeD="1" sel="1" val="0"/>
</file>

<file path=xl/ctrlProps/ctrlProp365.xml><?xml version="1.0" encoding="utf-8"?>
<formControlPr xmlns="http://schemas.microsoft.com/office/spreadsheetml/2009/9/main" objectType="Drop" dropStyle="combo" dx="16" fmlaLink="$AH$11" fmlaRange="$AF$11:$AF$18" noThreeD="1" sel="1" val="0"/>
</file>

<file path=xl/ctrlProps/ctrlProp366.xml><?xml version="1.0" encoding="utf-8"?>
<formControlPr xmlns="http://schemas.microsoft.com/office/spreadsheetml/2009/9/main" objectType="Drop" dropStyle="combo" dx="16" fmlaLink="$AH$12" fmlaRange="$AF$11:$AF$18" noThreeD="1" sel="1" val="0"/>
</file>

<file path=xl/ctrlProps/ctrlProp367.xml><?xml version="1.0" encoding="utf-8"?>
<formControlPr xmlns="http://schemas.microsoft.com/office/spreadsheetml/2009/9/main" objectType="Drop" dropStyle="combo" dx="16" fmlaLink="$AH$13" fmlaRange="$AF$11:$AF$18" noThreeD="1" sel="1" val="0"/>
</file>

<file path=xl/ctrlProps/ctrlProp368.xml><?xml version="1.0" encoding="utf-8"?>
<formControlPr xmlns="http://schemas.microsoft.com/office/spreadsheetml/2009/9/main" objectType="Drop" dropStyle="combo" dx="16" fmlaLink="$AH$14" fmlaRange="$AF$11:$AF$18" noThreeD="1" sel="1" val="0"/>
</file>

<file path=xl/ctrlProps/ctrlProp369.xml><?xml version="1.0" encoding="utf-8"?>
<formControlPr xmlns="http://schemas.microsoft.com/office/spreadsheetml/2009/9/main" objectType="Drop" dropStyle="combo" dx="16" fmlaLink="$AH$15" fmlaRange="$AF$11:$AF$18" noThreeD="1" sel="1" val="0"/>
</file>

<file path=xl/ctrlProps/ctrlProp370.xml><?xml version="1.0" encoding="utf-8"?>
<formControlPr xmlns="http://schemas.microsoft.com/office/spreadsheetml/2009/9/main" objectType="Drop" dropStyle="combo" dx="16" fmlaLink="$AH$16" fmlaRange="$AF$11:$AF$18" noThreeD="1" sel="1" val="0"/>
</file>

<file path=xl/ctrlProps/ctrlProp371.xml><?xml version="1.0" encoding="utf-8"?>
<formControlPr xmlns="http://schemas.microsoft.com/office/spreadsheetml/2009/9/main" objectType="Drop" dropStyle="combo" dx="16" fmlaLink="$AH$17" fmlaRange="$AF$11:$AF$18" noThreeD="1" sel="1" val="0"/>
</file>

<file path=xl/ctrlProps/ctrlProp372.xml><?xml version="1.0" encoding="utf-8"?>
<formControlPr xmlns="http://schemas.microsoft.com/office/spreadsheetml/2009/9/main" objectType="Drop" dropStyle="combo" dx="16" fmlaLink="$AH$18" fmlaRange="$AF$11:$AF$18" noThreeD="1" sel="1" val="0"/>
</file>

<file path=xl/ctrlProps/ctrlProp373.xml><?xml version="1.0" encoding="utf-8"?>
<formControlPr xmlns="http://schemas.microsoft.com/office/spreadsheetml/2009/9/main" objectType="Drop" dropStyle="combo" dx="16" fmlaLink="$AH$19" fmlaRange="$AF$11:$AF$18" noThreeD="1" sel="1" val="0"/>
</file>

<file path=xl/ctrlProps/ctrlProp374.xml><?xml version="1.0" encoding="utf-8"?>
<formControlPr xmlns="http://schemas.microsoft.com/office/spreadsheetml/2009/9/main" objectType="Drop" dropStyle="combo" dx="16" fmlaLink="$AH$20" fmlaRange="$AF$11:$AF$18" noThreeD="1" sel="1" val="0"/>
</file>

<file path=xl/ctrlProps/ctrlProp375.xml><?xml version="1.0" encoding="utf-8"?>
<formControlPr xmlns="http://schemas.microsoft.com/office/spreadsheetml/2009/9/main" objectType="Drop" dropStyle="combo" dx="16" fmlaLink="$AH$21" fmlaRange="$AF$11:$AF$18" noThreeD="1" sel="1" val="0"/>
</file>

<file path=xl/ctrlProps/ctrlProp376.xml><?xml version="1.0" encoding="utf-8"?>
<formControlPr xmlns="http://schemas.microsoft.com/office/spreadsheetml/2009/9/main" objectType="Drop" dropStyle="combo" dx="16" fmlaLink="$AH$22" fmlaRange="$AF$11:$AF$18" noThreeD="1" sel="1" val="0"/>
</file>

<file path=xl/ctrlProps/ctrlProp377.xml><?xml version="1.0" encoding="utf-8"?>
<formControlPr xmlns="http://schemas.microsoft.com/office/spreadsheetml/2009/9/main" objectType="Drop" dropStyle="combo" dx="16" fmlaLink="$AH$23" fmlaRange="$AF$11:$AF$18" noThreeD="1" sel="1" val="0"/>
</file>

<file path=xl/ctrlProps/ctrlProp378.xml><?xml version="1.0" encoding="utf-8"?>
<formControlPr xmlns="http://schemas.microsoft.com/office/spreadsheetml/2009/9/main" objectType="Drop" dropStyle="combo" dx="16" fmlaLink="$AH$24" fmlaRange="$AF$11:$AF$18" noThreeD="1" sel="1" val="0"/>
</file>

<file path=xl/ctrlProps/ctrlProp379.xml><?xml version="1.0" encoding="utf-8"?>
<formControlPr xmlns="http://schemas.microsoft.com/office/spreadsheetml/2009/9/main" objectType="Drop" dropStyle="combo" dx="16" fmlaLink="$AH$25" fmlaRange="$AF$11:$AF$18" noThreeD="1" sel="1" val="0"/>
</file>

<file path=xl/ctrlProps/ctrlProp380.xml><?xml version="1.0" encoding="utf-8"?>
<formControlPr xmlns="http://schemas.microsoft.com/office/spreadsheetml/2009/9/main" objectType="Drop" dropStyle="combo" dx="16" fmlaLink="$AH$26" fmlaRange="$AF$11:$AF$18" noThreeD="1" sel="1" val="0"/>
</file>

<file path=xl/ctrlProps/ctrlProp381.xml><?xml version="1.0" encoding="utf-8"?>
<formControlPr xmlns="http://schemas.microsoft.com/office/spreadsheetml/2009/9/main" objectType="Drop" dropStyle="combo" dx="16" fmlaLink="$AH$27" fmlaRange="$AF$11:$AF$18" noThreeD="1" sel="1" val="0"/>
</file>

<file path=xl/ctrlProps/ctrlProp382.xml><?xml version="1.0" encoding="utf-8"?>
<formControlPr xmlns="http://schemas.microsoft.com/office/spreadsheetml/2009/9/main" objectType="Drop" dropStyle="combo" dx="16" fmlaLink="$AH$28" fmlaRange="$AF$11:$AF$18" noThreeD="1" sel="1" val="0"/>
</file>

<file path=xl/ctrlProps/ctrlProp383.xml><?xml version="1.0" encoding="utf-8"?>
<formControlPr xmlns="http://schemas.microsoft.com/office/spreadsheetml/2009/9/main" objectType="Drop" dropStyle="combo" dx="16" fmlaLink="$AH$29" fmlaRange="$AF$11:$AF$18" noThreeD="1" sel="1" val="0"/>
</file>

<file path=xl/ctrlProps/ctrlProp384.xml><?xml version="1.0" encoding="utf-8"?>
<formControlPr xmlns="http://schemas.microsoft.com/office/spreadsheetml/2009/9/main" objectType="Drop" dropStyle="combo" dx="16" fmlaLink="$AH$30" fmlaRange="$AF$11:$AF$18" noThreeD="1" sel="1" val="0"/>
</file>

<file path=xl/ctrlProps/ctrlProp385.xml><?xml version="1.0" encoding="utf-8"?>
<formControlPr xmlns="http://schemas.microsoft.com/office/spreadsheetml/2009/9/main" objectType="Drop" dropStyle="combo" dx="16" fmlaLink="$AH$31" fmlaRange="$AF$11:$AF$18" noThreeD="1" sel="1" val="0"/>
</file>

<file path=xl/ctrlProps/ctrlProp386.xml><?xml version="1.0" encoding="utf-8"?>
<formControlPr xmlns="http://schemas.microsoft.com/office/spreadsheetml/2009/9/main" objectType="Drop" dropStyle="combo" dx="16" fmlaLink="$AH$32" fmlaRange="$AF$11:$AF$18" noThreeD="1" sel="1" val="0"/>
</file>

<file path=xl/ctrlProps/ctrlProp387.xml><?xml version="1.0" encoding="utf-8"?>
<formControlPr xmlns="http://schemas.microsoft.com/office/spreadsheetml/2009/9/main" objectType="Drop" dropStyle="combo" dx="16" fmlaLink="$AH$33" fmlaRange="$AF$11:$AF$18" noThreeD="1" sel="1" val="0"/>
</file>

<file path=xl/ctrlProps/ctrlProp388.xml><?xml version="1.0" encoding="utf-8"?>
<formControlPr xmlns="http://schemas.microsoft.com/office/spreadsheetml/2009/9/main" objectType="Drop" dropStyle="combo" dx="16" fmlaLink="$AH$34" fmlaRange="$AF$11:$AF$18" noThreeD="1" sel="1" val="0"/>
</file>

<file path=xl/ctrlProps/ctrlProp389.xml><?xml version="1.0" encoding="utf-8"?>
<formControlPr xmlns="http://schemas.microsoft.com/office/spreadsheetml/2009/9/main" objectType="Drop" dropStyle="combo" dx="16" fmlaLink="$AH$35" fmlaRange="$AF$11:$AF$18" noThreeD="1" sel="1" val="0"/>
</file>

<file path=xl/ctrlProps/ctrlProp390.xml><?xml version="1.0" encoding="utf-8"?>
<formControlPr xmlns="http://schemas.microsoft.com/office/spreadsheetml/2009/9/main" objectType="Drop" dropStyle="combo" dx="16" fmlaLink="$AH$36" fmlaRange="$AF$11:$AF$18" noThreeD="1" sel="1" val="0"/>
</file>

<file path=xl/ctrlProps/ctrlProp391.xml><?xml version="1.0" encoding="utf-8"?>
<formControlPr xmlns="http://schemas.microsoft.com/office/spreadsheetml/2009/9/main" objectType="Drop" dropStyle="combo" dx="16" fmlaLink="$AH$37" fmlaRange="$AF$11:$AF$18" noThreeD="1" sel="1" val="0"/>
</file>

<file path=xl/ctrlProps/ctrlProp392.xml><?xml version="1.0" encoding="utf-8"?>
<formControlPr xmlns="http://schemas.microsoft.com/office/spreadsheetml/2009/9/main" objectType="Drop" dropStyle="combo" dx="16" fmlaLink="$AH$38" fmlaRange="$AF$11:$AF$18" noThreeD="1" sel="1" val="0"/>
</file>

<file path=xl/ctrlProps/ctrlProp393.xml><?xml version="1.0" encoding="utf-8"?>
<formControlPr xmlns="http://schemas.microsoft.com/office/spreadsheetml/2009/9/main" objectType="Drop" dropStyle="combo" dx="16" fmlaLink="$AH$39" fmlaRange="$AF$11:$AF$18" noThreeD="1" sel="1" val="0"/>
</file>

<file path=xl/ctrlProps/ctrlProp394.xml><?xml version="1.0" encoding="utf-8"?>
<formControlPr xmlns="http://schemas.microsoft.com/office/spreadsheetml/2009/9/main" objectType="Drop" dropStyle="combo" dx="16" fmlaLink="$AH$40" fmlaRange="$AF$11:$AF$18" noThreeD="1" sel="1" val="0"/>
</file>

<file path=xl/ctrlProps/ctrlProp395.xml><?xml version="1.0" encoding="utf-8"?>
<formControlPr xmlns="http://schemas.microsoft.com/office/spreadsheetml/2009/9/main" objectType="Drop" dropStyle="combo" dx="16" fmlaLink="$AH$41" fmlaRange="$AF$11:$AF$18" noThreeD="1" sel="4" val="0"/>
</file>

<file path=xl/ctrlProps/ctrlProp396.xml><?xml version="1.0" encoding="utf-8"?>
<formControlPr xmlns="http://schemas.microsoft.com/office/spreadsheetml/2009/9/main" objectType="Drop" dropStyle="combo" dx="16" fmlaLink="$AH$42" fmlaRange="$AF$11:$AF$18" noThreeD="1" sel="1" val="0"/>
</file>

<file path=xl/ctrlProps/ctrlProp397.xml><?xml version="1.0" encoding="utf-8"?>
<formControlPr xmlns="http://schemas.microsoft.com/office/spreadsheetml/2009/9/main" objectType="Drop" dropStyle="combo" dx="16" fmlaLink="$AH$43" fmlaRange="$AF$11:$AF$18" noThreeD="1" sel="1" val="0"/>
</file>

<file path=xl/ctrlProps/ctrlProp398.xml><?xml version="1.0" encoding="utf-8"?>
<formControlPr xmlns="http://schemas.microsoft.com/office/spreadsheetml/2009/9/main" objectType="Drop" dropStyle="combo" dx="16" fmlaLink="$AH$44" fmlaRange="$AF$11:$AF$18" noThreeD="1" sel="1" val="0"/>
</file>

<file path=xl/ctrlProps/ctrlProp399.xml><?xml version="1.0" encoding="utf-8"?>
<formControlPr xmlns="http://schemas.microsoft.com/office/spreadsheetml/2009/9/main" objectType="Drop" dropStyle="combo" dx="16" fmlaLink="$AH45" fmlaRange="$AF$11:$AF$18" noThreeD="1" sel="1" val="0"/>
</file>

<file path=xl/ctrlProps/ctrlProp400.xml><?xml version="1.0" encoding="utf-8"?>
<formControlPr xmlns="http://schemas.microsoft.com/office/spreadsheetml/2009/9/main" objectType="Drop" dropStyle="combo" dx="16" fmlaLink="$AH$46" fmlaRange="$AF$11:$AF$18" noThreeD="1" sel="1" val="0"/>
</file>

<file path=xl/ctrlProps/ctrlProp401.xml><?xml version="1.0" encoding="utf-8"?>
<formControlPr xmlns="http://schemas.microsoft.com/office/spreadsheetml/2009/9/main" objectType="Drop" dropStyle="combo" dx="16" fmlaLink="$AH$47" fmlaRange="$AF$11:$AF$18" noThreeD="1" sel="3" val="0"/>
</file>

<file path=xl/ctrlProps/ctrlProp402.xml><?xml version="1.0" encoding="utf-8"?>
<formControlPr xmlns="http://schemas.microsoft.com/office/spreadsheetml/2009/9/main" objectType="Drop" dropStyle="combo" dx="16" fmlaLink="$AH$48" fmlaRange="$AF$11:$AF$18" noThreeD="1" sel="1" val="0"/>
</file>

<file path=xl/ctrlProps/ctrlProp403.xml><?xml version="1.0" encoding="utf-8"?>
<formControlPr xmlns="http://schemas.microsoft.com/office/spreadsheetml/2009/9/main" objectType="Drop" dropStyle="combo" dx="16" fmlaLink="$AH$49" fmlaRange="$AF$11:$AF$18" noThreeD="1" sel="2" val="0"/>
</file>

<file path=xl/ctrlProps/ctrlProp404.xml><?xml version="1.0" encoding="utf-8"?>
<formControlPr xmlns="http://schemas.microsoft.com/office/spreadsheetml/2009/9/main" objectType="Drop" dropLines="16" dropStyle="combo" dx="16" fmlaLink="$AK9" fmlaRange="$AK$11:$AK$41" noThreeD="1" sel="2" val="0"/>
</file>

<file path=xl/ctrlProps/ctrlProp405.xml><?xml version="1.0" encoding="utf-8"?>
<formControlPr xmlns="http://schemas.microsoft.com/office/spreadsheetml/2009/9/main" objectType="Drop" dropLines="16" dropStyle="combo" dx="16" fmlaLink="$AL9" fmlaRange="$AL$11:$AL$41" noThreeD="1" sel="6" val="5"/>
</file>

<file path=xl/ctrlProps/ctrlProp406.xml><?xml version="1.0" encoding="utf-8"?>
<formControlPr xmlns="http://schemas.microsoft.com/office/spreadsheetml/2009/9/main" objectType="Drop" dropLines="16" dropStyle="combo" dx="16" fmlaLink="$AM9" fmlaRange="$AM$11:$AM$41" noThreeD="1" sel="6" val="0"/>
</file>

<file path=xl/ctrlProps/ctrlProp407.xml><?xml version="1.0" encoding="utf-8"?>
<formControlPr xmlns="http://schemas.microsoft.com/office/spreadsheetml/2009/9/main" objectType="Drop" dropLines="16" dropStyle="combo" dx="16" fmlaLink="$AN9" fmlaRange="$AN$11:$AN$41" noThreeD="1" sel="6" val="0"/>
</file>

<file path=xl/ctrlProps/ctrlProp408.xml><?xml version="1.0" encoding="utf-8"?>
<formControlPr xmlns="http://schemas.microsoft.com/office/spreadsheetml/2009/9/main" objectType="Drop" dropLines="16" dropStyle="combo" dx="16" fmlaLink="$AO9" fmlaRange="$AO$11:$AO$41" noThreeD="1" sel="2" val="0"/>
</file>

<file path=xl/ctrlProps/ctrlProp409.xml><?xml version="1.0" encoding="utf-8"?>
<formControlPr xmlns="http://schemas.microsoft.com/office/spreadsheetml/2009/9/main" objectType="Drop" dropLines="16" dropStyle="combo" dx="16" fmlaLink="$AP9" fmlaRange="$AP$11:$AP$41" noThreeD="1" sel="7" val="0"/>
</file>

<file path=xl/ctrlProps/ctrlProp410.xml><?xml version="1.0" encoding="utf-8"?>
<formControlPr xmlns="http://schemas.microsoft.com/office/spreadsheetml/2009/9/main" objectType="Drop" dropLines="16" dropStyle="combo" dx="16" fmlaLink="$AQ9" fmlaRange="$AQ$11:$AQ$41" noThreeD="1" sel="6" val="4"/>
</file>

<file path=xl/ctrlProps/ctrlProp411.xml><?xml version="1.0" encoding="utf-8"?>
<formControlPr xmlns="http://schemas.microsoft.com/office/spreadsheetml/2009/9/main" objectType="Drop" dropLines="16" dropStyle="combo" dx="16" fmlaLink="$AR9" fmlaRange="$AR$11:$AR$41" noThreeD="1" sel="5" val="0"/>
</file>

<file path=xl/ctrlProps/ctrlProp412.xml><?xml version="1.0" encoding="utf-8"?>
<formControlPr xmlns="http://schemas.microsoft.com/office/spreadsheetml/2009/9/main" objectType="Drop" dropLines="16" dropStyle="combo" dx="16" fmlaLink="$AS9" fmlaRange="$AS$11:$AS$41" noThreeD="1" sel="5" val="0"/>
</file>

<file path=xl/ctrlProps/ctrlProp413.xml><?xml version="1.0" encoding="utf-8"?>
<formControlPr xmlns="http://schemas.microsoft.com/office/spreadsheetml/2009/9/main" objectType="Drop" dropLines="16" dropStyle="combo" dx="16" fmlaLink="$AT9" fmlaRange="$AT$11:$AT$41" noThreeD="1" sel="1" val="0"/>
</file>

<file path=xl/ctrlProps/ctrlProp414.xml><?xml version="1.0" encoding="utf-8"?>
<formControlPr xmlns="http://schemas.microsoft.com/office/spreadsheetml/2009/9/main" objectType="Drop" dropLines="16" dropStyle="combo" dx="16" fmlaLink="$AV9" fmlaRange="$AV$11:$AV$41" noThreeD="1" sel="6" val="4"/>
</file>

<file path=xl/ctrlProps/ctrlProp415.xml><?xml version="1.0" encoding="utf-8"?>
<formControlPr xmlns="http://schemas.microsoft.com/office/spreadsheetml/2009/9/main" objectType="Drop" dropLines="16" dropStyle="combo" dx="16" fmlaLink="$AU9" fmlaRange="$AU$11:$AU$41" noThreeD="1" sel="1" val="0"/>
</file>

<file path=xl/ctrlProps/ctrlProp416.xml><?xml version="1.0" encoding="utf-8"?>
<formControlPr xmlns="http://schemas.microsoft.com/office/spreadsheetml/2009/9/main" objectType="Drop" dropLines="16" dropStyle="combo" dx="16" fmlaLink="$AW9" fmlaRange="$AW$11:$AW$41" noThreeD="1" sel="4" val="0"/>
</file>

<file path=xl/ctrlProps/ctrlProp417.xml><?xml version="1.0" encoding="utf-8"?>
<formControlPr xmlns="http://schemas.microsoft.com/office/spreadsheetml/2009/9/main" objectType="Drop" dropStyle="combo" dx="16" fmlaLink="$AX9" fmlaRange="$AX$11:$AX$41" noThreeD="1" sel="1" val="0"/>
</file>

<file path=xl/ctrlProps/ctrlProp418.xml><?xml version="1.0" encoding="utf-8"?>
<formControlPr xmlns="http://schemas.microsoft.com/office/spreadsheetml/2009/9/main" objectType="Drop" dropLines="16" dropStyle="combo" dx="16" fmlaLink="$AY9" fmlaRange="$AY$11:$AY$41" noThreeD="1" sel="1" val="0"/>
</file>

<file path=xl/ctrlProps/ctrlProp419.xml><?xml version="1.0" encoding="utf-8"?>
<formControlPr xmlns="http://schemas.microsoft.com/office/spreadsheetml/2009/9/main" objectType="Drop" dropLines="16" dropStyle="combo" dx="16" fmlaLink="$AZ9" fmlaRange="$AZ$11:$AZ$41" noThreeD="1" sel="1" val="0"/>
</file>

<file path=xl/ctrlProps/ctrlProp420.xml><?xml version="1.0" encoding="utf-8"?>
<formControlPr xmlns="http://schemas.microsoft.com/office/spreadsheetml/2009/9/main" objectType="Drop" dropLines="16" dropStyle="combo" dx="16" fmlaLink="$BA9" fmlaRange="$BA$11:$BA$41" noThreeD="1" sel="1" val="0"/>
</file>

<file path=xl/ctrlProps/ctrlProp421.xml><?xml version="1.0" encoding="utf-8"?>
<formControlPr xmlns="http://schemas.microsoft.com/office/spreadsheetml/2009/9/main" objectType="Drop" dropLines="16" dropStyle="combo" dx="16" fmlaLink="$BB9" fmlaRange="$BB$11:$BB$41" noThreeD="1" sel="6" val="4"/>
</file>

<file path=xl/ctrlProps/ctrlProp422.xml><?xml version="1.0" encoding="utf-8"?>
<formControlPr xmlns="http://schemas.microsoft.com/office/spreadsheetml/2009/9/main" objectType="Drop" dropLines="16" dropStyle="combo" dx="16" fmlaLink="$BC9" fmlaRange="$BC$11:$BC$41" noThreeD="1" sel="6" val="0"/>
</file>

<file path=xl/ctrlProps/ctrlProp423.xml><?xml version="1.0" encoding="utf-8"?>
<formControlPr xmlns="http://schemas.microsoft.com/office/spreadsheetml/2009/9/main" objectType="Drop" dropLines="16" dropStyle="combo" dx="16" fmlaLink="$BD9" fmlaRange="$BD$11:$BD$41" noThreeD="1" sel="2" val="0"/>
</file>

<file path=xl/ctrlProps/ctrlProp424.xml><?xml version="1.0" encoding="utf-8"?>
<formControlPr xmlns="http://schemas.microsoft.com/office/spreadsheetml/2009/9/main" objectType="Drop" dropLines="16" dropStyle="combo" dx="16" fmlaLink="$BE9" fmlaRange="$BE$11:$BE$41" noThreeD="1" sel="5" val="0"/>
</file>

<file path=xl/ctrlProps/ctrlProp425.xml><?xml version="1.0" encoding="utf-8"?>
<formControlPr xmlns="http://schemas.microsoft.com/office/spreadsheetml/2009/9/main" objectType="Drop" dropLines="16" dropStyle="combo" dx="16" fmlaLink="$BF9" fmlaRange="$BF$11:$BF$41" noThreeD="1" sel="1" val="0"/>
</file>

<file path=xl/ctrlProps/ctrlProp426.xml><?xml version="1.0" encoding="utf-8"?>
<formControlPr xmlns="http://schemas.microsoft.com/office/spreadsheetml/2009/9/main" objectType="Drop" dropLines="16" dropStyle="combo" dx="16" fmlaLink="$BG9" fmlaRange="$BG$11:$BG$41" noThreeD="1" sel="1" val="0"/>
</file>

<file path=xl/ctrlProps/ctrlProp427.xml><?xml version="1.0" encoding="utf-8"?>
<formControlPr xmlns="http://schemas.microsoft.com/office/spreadsheetml/2009/9/main" objectType="Drop" dropLines="16" dropStyle="combo" dx="16" fmlaLink="$BH9" fmlaRange="$BH$11:$BH$41" noThreeD="1" sel="3" val="0"/>
</file>

<file path=xl/ctrlProps/ctrlProp428.xml><?xml version="1.0" encoding="utf-8"?>
<formControlPr xmlns="http://schemas.microsoft.com/office/spreadsheetml/2009/9/main" objectType="Drop" dropLines="16" dropStyle="combo" dx="16" fmlaLink="$BI9" fmlaRange="$BI$11:$BI$41" noThreeD="1" sel="1" val="0"/>
</file>

<file path=xl/ctrlProps/ctrlProp429.xml><?xml version="1.0" encoding="utf-8"?>
<formControlPr xmlns="http://schemas.microsoft.com/office/spreadsheetml/2009/9/main" objectType="Drop" dropLines="16" dropStyle="combo" dx="16" fmlaLink="$BJ9" fmlaRange="$BJ$11:$BJ$41" noThreeD="1" sel="5" val="0"/>
</file>

<file path=xl/ctrlProps/ctrlProp430.xml><?xml version="1.0" encoding="utf-8"?>
<formControlPr xmlns="http://schemas.microsoft.com/office/spreadsheetml/2009/9/main" objectType="Drop" dropLines="16" dropStyle="combo" dx="16" fmlaLink="$BK9" fmlaRange="$BK$11:$BK$41" noThreeD="1" sel="1" val="0"/>
</file>

<file path=xl/ctrlProps/ctrlProp431.xml><?xml version="1.0" encoding="utf-8"?>
<formControlPr xmlns="http://schemas.microsoft.com/office/spreadsheetml/2009/9/main" objectType="Drop" dropLines="16" dropStyle="combo" dx="16" fmlaLink="$BL9" fmlaRange="$BL$11:$BL$41" noThreeD="1" sel="1" val="0"/>
</file>

<file path=xl/ctrlProps/ctrlProp432.xml><?xml version="1.0" encoding="utf-8"?>
<formControlPr xmlns="http://schemas.microsoft.com/office/spreadsheetml/2009/9/main" objectType="Drop" dropLines="16" dropStyle="combo" dx="16" fmlaLink="$BM9" fmlaRange="$BM$11:$BM$41" noThreeD="1" sel="1" val="0"/>
</file>

<file path=xl/ctrlProps/ctrlProp433.xml><?xml version="1.0" encoding="utf-8"?>
<formControlPr xmlns="http://schemas.microsoft.com/office/spreadsheetml/2009/9/main" objectType="Drop" dropLines="16" dropStyle="combo" dx="16" fmlaLink="$BN9" fmlaRange="$BN$11:$BN$41" noThreeD="1" sel="1" val="0"/>
</file>

<file path=xl/ctrlProps/ctrlProp434.xml><?xml version="1.0" encoding="utf-8"?>
<formControlPr xmlns="http://schemas.microsoft.com/office/spreadsheetml/2009/9/main" objectType="Drop" dropLines="16" dropStyle="combo" dx="16" fmlaLink="$BO9" fmlaRange="$BO$11:$BO$41" noThreeD="1" sel="1" val="0"/>
</file>

<file path=xl/ctrlProps/ctrlProp435.xml><?xml version="1.0" encoding="utf-8"?>
<formControlPr xmlns="http://schemas.microsoft.com/office/spreadsheetml/2009/9/main" objectType="Drop" dropLines="16" dropStyle="combo" dx="16" fmlaLink="$BP9" fmlaRange="$BP$11:$BP$41" noThreeD="1" sel="1" val="0"/>
</file>

<file path=xl/ctrlProps/ctrlProp436.xml><?xml version="1.0" encoding="utf-8"?>
<formControlPr xmlns="http://schemas.microsoft.com/office/spreadsheetml/2009/9/main" objectType="Drop" dropLines="16" dropStyle="combo" dx="16" fmlaLink="$BQ9" fmlaRange="$BQ$11:$BQ$41" noThreeD="1" sel="1" val="0"/>
</file>

<file path=xl/ctrlProps/ctrlProp437.xml><?xml version="1.0" encoding="utf-8"?>
<formControlPr xmlns="http://schemas.microsoft.com/office/spreadsheetml/2009/9/main" objectType="Drop" dropLines="16" dropStyle="combo" dx="16" fmlaLink="$BR9" fmlaRange="$BR$11:$BR$41" noThreeD="1" sel="1" val="0"/>
</file>

<file path=xl/ctrlProps/ctrlProp438.xml><?xml version="1.0" encoding="utf-8"?>
<formControlPr xmlns="http://schemas.microsoft.com/office/spreadsheetml/2009/9/main" objectType="Drop" dropLines="16" dropStyle="combo" dx="16" fmlaLink="$BS9" fmlaRange="$BS$11:$BS$41" noThreeD="1" sel="1" val="0"/>
</file>

<file path=xl/ctrlProps/ctrlProp439.xml><?xml version="1.0" encoding="utf-8"?>
<formControlPr xmlns="http://schemas.microsoft.com/office/spreadsheetml/2009/9/main" objectType="Drop" dropLines="16" dropStyle="combo" dx="16" fmlaLink="$BT9" fmlaRange="$BT$11:$BT$41" noThreeD="1" sel="1" val="0"/>
</file>

<file path=xl/ctrlProps/ctrlProp440.xml><?xml version="1.0" encoding="utf-8"?>
<formControlPr xmlns="http://schemas.microsoft.com/office/spreadsheetml/2009/9/main" objectType="Drop" dropLines="16" dropStyle="combo" dx="16" fmlaLink="$BU9" fmlaRange="$BU$11:$BU$41" noThreeD="1" sel="1" val="0"/>
</file>

<file path=xl/ctrlProps/ctrlProp441.xml><?xml version="1.0" encoding="utf-8"?>
<formControlPr xmlns="http://schemas.microsoft.com/office/spreadsheetml/2009/9/main" objectType="Drop" dropLines="16" dropStyle="combo" dx="16" fmlaLink="$BV9" fmlaRange="$BV$11:$BV$41" noThreeD="1" sel="1" val="0"/>
</file>

<file path=xl/ctrlProps/ctrlProp442.xml><?xml version="1.0" encoding="utf-8"?>
<formControlPr xmlns="http://schemas.microsoft.com/office/spreadsheetml/2009/9/main" objectType="Drop" dropLines="16" dropStyle="combo" dx="16" fmlaLink="$BW9" fmlaRange="$BW$11:$BW$41" noThreeD="1" sel="4" val="0"/>
</file>

<file path=xl/ctrlProps/ctrlProp443.xml><?xml version="1.0" encoding="utf-8"?>
<formControlPr xmlns="http://schemas.microsoft.com/office/spreadsheetml/2009/9/main" objectType="Drop" dropLines="16" dropStyle="combo" dx="16" fmlaLink="$BX9" fmlaRange="$BX$11:$BX$41" noThreeD="1" sel="1" val="0"/>
</file>

<file path=xl/ctrlProps/ctrlProp444.xml><?xml version="1.0" encoding="utf-8"?>
<formControlPr xmlns="http://schemas.microsoft.com/office/spreadsheetml/2009/9/main" objectType="Drop" dropLines="16" dropStyle="combo" dx="16" fmlaLink="$BY9" fmlaRange="$BY$11:$BY$41" noThreeD="1" sel="5" val="0"/>
</file>

<file path=xl/ctrlProps/ctrlProp445.xml><?xml version="1.0" encoding="utf-8"?>
<formControlPr xmlns="http://schemas.microsoft.com/office/spreadsheetml/2009/9/main" objectType="Drop" dropStyle="combo" dx="16" fmlaLink="$AH$8" fmlaRange="$AF$11:$AF$18" noThreeD="1" sel="1" val="0"/>
</file>

<file path=xl/ctrlProps/ctrlProp446.xml><?xml version="1.0" encoding="utf-8"?>
<formControlPr xmlns="http://schemas.microsoft.com/office/spreadsheetml/2009/9/main" objectType="Drop" dropLines="16" dropStyle="combo" dx="16" fmlaLink="$AJ$9" fmlaRange="$AJ$11:$AJ$41" noThreeD="1" sel="1" val="0"/>
</file>

<file path=xl/ctrlProps/ctrlProp447.xml><?xml version="1.0" encoding="utf-8"?>
<formControlPr xmlns="http://schemas.microsoft.com/office/spreadsheetml/2009/9/main" objectType="Drop" dropStyle="combo" dx="16" fmlaLink="$AH$9" fmlaRange="$AF$11:$AF$18" noThreeD="1" sel="1" val="0"/>
</file>

<file path=xl/ctrlProps/ctrlProp448.xml><?xml version="1.0" encoding="utf-8"?>
<formControlPr xmlns="http://schemas.microsoft.com/office/spreadsheetml/2009/9/main" objectType="Drop" dropStyle="combo" dx="16" fmlaLink="$AH$10" fmlaRange="$AF$11:$AF$18" noThreeD="1" sel="1" val="0"/>
</file>

<file path=xl/ctrlProps/ctrlProp449.xml><?xml version="1.0" encoding="utf-8"?>
<formControlPr xmlns="http://schemas.microsoft.com/office/spreadsheetml/2009/9/main" objectType="Drop" dropStyle="combo" dx="16" fmlaLink="$AH$11" fmlaRange="$AF$11:$AF$18" noThreeD="1" sel="1" val="0"/>
</file>

<file path=xl/ctrlProps/ctrlProp450.xml><?xml version="1.0" encoding="utf-8"?>
<formControlPr xmlns="http://schemas.microsoft.com/office/spreadsheetml/2009/9/main" objectType="Drop" dropStyle="combo" dx="16" fmlaLink="$AH$12" fmlaRange="$AF$11:$AF$18" noThreeD="1" sel="1" val="0"/>
</file>

<file path=xl/ctrlProps/ctrlProp451.xml><?xml version="1.0" encoding="utf-8"?>
<formControlPr xmlns="http://schemas.microsoft.com/office/spreadsheetml/2009/9/main" objectType="Drop" dropStyle="combo" dx="16" fmlaLink="$AH$13" fmlaRange="$AF$11:$AF$18" noThreeD="1" sel="3" val="0"/>
</file>

<file path=xl/ctrlProps/ctrlProp452.xml><?xml version="1.0" encoding="utf-8"?>
<formControlPr xmlns="http://schemas.microsoft.com/office/spreadsheetml/2009/9/main" objectType="Drop" dropStyle="combo" dx="16" fmlaLink="$AH$14" fmlaRange="$AF$11:$AF$18" noThreeD="1" sel="1" val="0"/>
</file>

<file path=xl/ctrlProps/ctrlProp453.xml><?xml version="1.0" encoding="utf-8"?>
<formControlPr xmlns="http://schemas.microsoft.com/office/spreadsheetml/2009/9/main" objectType="Drop" dropStyle="combo" dx="16" fmlaLink="$AH$15" fmlaRange="$AF$11:$AF$18" noThreeD="1" sel="1" val="0"/>
</file>

<file path=xl/ctrlProps/ctrlProp454.xml><?xml version="1.0" encoding="utf-8"?>
<formControlPr xmlns="http://schemas.microsoft.com/office/spreadsheetml/2009/9/main" objectType="Drop" dropStyle="combo" dx="16" fmlaLink="$AH$16" fmlaRange="$AF$11:$AF$18" noThreeD="1" sel="1" val="0"/>
</file>

<file path=xl/ctrlProps/ctrlProp455.xml><?xml version="1.0" encoding="utf-8"?>
<formControlPr xmlns="http://schemas.microsoft.com/office/spreadsheetml/2009/9/main" objectType="Drop" dropStyle="combo" dx="16" fmlaLink="$AH$17" fmlaRange="$AF$11:$AF$18" noThreeD="1" sel="1" val="0"/>
</file>

<file path=xl/ctrlProps/ctrlProp456.xml><?xml version="1.0" encoding="utf-8"?>
<formControlPr xmlns="http://schemas.microsoft.com/office/spreadsheetml/2009/9/main" objectType="Drop" dropStyle="combo" dx="16" fmlaLink="$AH$18" fmlaRange="$AF$11:$AF$18" noThreeD="1" sel="1" val="0"/>
</file>

<file path=xl/ctrlProps/ctrlProp457.xml><?xml version="1.0" encoding="utf-8"?>
<formControlPr xmlns="http://schemas.microsoft.com/office/spreadsheetml/2009/9/main" objectType="Drop" dropStyle="combo" dx="16" fmlaLink="$AH$19" fmlaRange="$AF$11:$AF$18" noThreeD="1" sel="1" val="0"/>
</file>

<file path=xl/ctrlProps/ctrlProp458.xml><?xml version="1.0" encoding="utf-8"?>
<formControlPr xmlns="http://schemas.microsoft.com/office/spreadsheetml/2009/9/main" objectType="Drop" dropStyle="combo" dx="16" fmlaLink="$AH$20" fmlaRange="$AF$11:$AF$18" noThreeD="1" sel="1" val="0"/>
</file>

<file path=xl/ctrlProps/ctrlProp459.xml><?xml version="1.0" encoding="utf-8"?>
<formControlPr xmlns="http://schemas.microsoft.com/office/spreadsheetml/2009/9/main" objectType="Drop" dropStyle="combo" dx="16" fmlaLink="$AH$21" fmlaRange="$AF$11:$AF$18" noThreeD="1" sel="1" val="0"/>
</file>

<file path=xl/ctrlProps/ctrlProp460.xml><?xml version="1.0" encoding="utf-8"?>
<formControlPr xmlns="http://schemas.microsoft.com/office/spreadsheetml/2009/9/main" objectType="Drop" dropStyle="combo" dx="16" fmlaLink="$AH$22" fmlaRange="$AF$11:$AF$18" noThreeD="1" sel="1" val="0"/>
</file>

<file path=xl/ctrlProps/ctrlProp461.xml><?xml version="1.0" encoding="utf-8"?>
<formControlPr xmlns="http://schemas.microsoft.com/office/spreadsheetml/2009/9/main" objectType="Drop" dropStyle="combo" dx="16" fmlaLink="$AH$23" fmlaRange="$AF$11:$AF$18" noThreeD="1" sel="1" val="0"/>
</file>

<file path=xl/ctrlProps/ctrlProp462.xml><?xml version="1.0" encoding="utf-8"?>
<formControlPr xmlns="http://schemas.microsoft.com/office/spreadsheetml/2009/9/main" objectType="Drop" dropStyle="combo" dx="16" fmlaLink="$AH$24" fmlaRange="$AF$11:$AF$18" noThreeD="1" sel="1" val="0"/>
</file>

<file path=xl/ctrlProps/ctrlProp463.xml><?xml version="1.0" encoding="utf-8"?>
<formControlPr xmlns="http://schemas.microsoft.com/office/spreadsheetml/2009/9/main" objectType="Drop" dropStyle="combo" dx="16" fmlaLink="$AH$25" fmlaRange="$AF$11:$AF$18" noThreeD="1" sel="1" val="0"/>
</file>

<file path=xl/ctrlProps/ctrlProp464.xml><?xml version="1.0" encoding="utf-8"?>
<formControlPr xmlns="http://schemas.microsoft.com/office/spreadsheetml/2009/9/main" objectType="Drop" dropStyle="combo" dx="16" fmlaLink="$AH$26" fmlaRange="$AF$11:$AF$18" noThreeD="1" sel="1" val="0"/>
</file>

<file path=xl/ctrlProps/ctrlProp465.xml><?xml version="1.0" encoding="utf-8"?>
<formControlPr xmlns="http://schemas.microsoft.com/office/spreadsheetml/2009/9/main" objectType="Drop" dropStyle="combo" dx="16" fmlaLink="$AH$27" fmlaRange="$AF$11:$AF$18" noThreeD="1" sel="1" val="0"/>
</file>

<file path=xl/ctrlProps/ctrlProp466.xml><?xml version="1.0" encoding="utf-8"?>
<formControlPr xmlns="http://schemas.microsoft.com/office/spreadsheetml/2009/9/main" objectType="Drop" dropStyle="combo" dx="16" fmlaLink="$AH$28" fmlaRange="$AF$11:$AF$18" noThreeD="1" sel="1" val="0"/>
</file>

<file path=xl/ctrlProps/ctrlProp467.xml><?xml version="1.0" encoding="utf-8"?>
<formControlPr xmlns="http://schemas.microsoft.com/office/spreadsheetml/2009/9/main" objectType="Drop" dropStyle="combo" dx="16" fmlaLink="$AH$29" fmlaRange="$AF$11:$AF$18" noThreeD="1" sel="1" val="0"/>
</file>

<file path=xl/ctrlProps/ctrlProp468.xml><?xml version="1.0" encoding="utf-8"?>
<formControlPr xmlns="http://schemas.microsoft.com/office/spreadsheetml/2009/9/main" objectType="Drop" dropStyle="combo" dx="16" fmlaLink="$AH$30" fmlaRange="$AF$11:$AF$18" noThreeD="1" sel="1" val="0"/>
</file>

<file path=xl/ctrlProps/ctrlProp469.xml><?xml version="1.0" encoding="utf-8"?>
<formControlPr xmlns="http://schemas.microsoft.com/office/spreadsheetml/2009/9/main" objectType="Drop" dropStyle="combo" dx="16" fmlaLink="$AH$31" fmlaRange="$AF$11:$AF$18" noThreeD="1" sel="1" val="0"/>
</file>

<file path=xl/ctrlProps/ctrlProp470.xml><?xml version="1.0" encoding="utf-8"?>
<formControlPr xmlns="http://schemas.microsoft.com/office/spreadsheetml/2009/9/main" objectType="Drop" dropStyle="combo" dx="16" fmlaLink="$AH$32" fmlaRange="$AF$11:$AF$18" noThreeD="1" sel="1" val="0"/>
</file>

<file path=xl/ctrlProps/ctrlProp471.xml><?xml version="1.0" encoding="utf-8"?>
<formControlPr xmlns="http://schemas.microsoft.com/office/spreadsheetml/2009/9/main" objectType="Drop" dropStyle="combo" dx="16" fmlaLink="$AH$33" fmlaRange="$AF$11:$AF$18" noThreeD="1" sel="1" val="0"/>
</file>

<file path=xl/ctrlProps/ctrlProp472.xml><?xml version="1.0" encoding="utf-8"?>
<formControlPr xmlns="http://schemas.microsoft.com/office/spreadsheetml/2009/9/main" objectType="Drop" dropStyle="combo" dx="16" fmlaLink="$AH$34" fmlaRange="$AF$11:$AF$18" noThreeD="1" sel="1" val="0"/>
</file>

<file path=xl/ctrlProps/ctrlProp473.xml><?xml version="1.0" encoding="utf-8"?>
<formControlPr xmlns="http://schemas.microsoft.com/office/spreadsheetml/2009/9/main" objectType="Drop" dropStyle="combo" dx="16" fmlaLink="$AH$35" fmlaRange="$AF$11:$AF$18" noThreeD="1" sel="1" val="0"/>
</file>

<file path=xl/ctrlProps/ctrlProp474.xml><?xml version="1.0" encoding="utf-8"?>
<formControlPr xmlns="http://schemas.microsoft.com/office/spreadsheetml/2009/9/main" objectType="Drop" dropStyle="combo" dx="16" fmlaLink="$AH$36" fmlaRange="$AF$11:$AF$18" noThreeD="1" sel="1" val="0"/>
</file>

<file path=xl/ctrlProps/ctrlProp475.xml><?xml version="1.0" encoding="utf-8"?>
<formControlPr xmlns="http://schemas.microsoft.com/office/spreadsheetml/2009/9/main" objectType="Drop" dropStyle="combo" dx="16" fmlaLink="$AH$37" fmlaRange="$AF$11:$AF$18" noThreeD="1" sel="1" val="0"/>
</file>

<file path=xl/ctrlProps/ctrlProp476.xml><?xml version="1.0" encoding="utf-8"?>
<formControlPr xmlns="http://schemas.microsoft.com/office/spreadsheetml/2009/9/main" objectType="Drop" dropStyle="combo" dx="16" fmlaLink="$AH$38" fmlaRange="$AF$11:$AF$18" noThreeD="1" sel="1" val="0"/>
</file>

<file path=xl/ctrlProps/ctrlProp477.xml><?xml version="1.0" encoding="utf-8"?>
<formControlPr xmlns="http://schemas.microsoft.com/office/spreadsheetml/2009/9/main" objectType="Drop" dropStyle="combo" dx="16" fmlaLink="$AH$39" fmlaRange="$AF$11:$AF$18" noThreeD="1" sel="1" val="0"/>
</file>

<file path=xl/ctrlProps/ctrlProp478.xml><?xml version="1.0" encoding="utf-8"?>
<formControlPr xmlns="http://schemas.microsoft.com/office/spreadsheetml/2009/9/main" objectType="Drop" dropStyle="combo" dx="16" fmlaLink="$AH$40" fmlaRange="$AF$11:$AF$18" noThreeD="1" sel="4" val="0"/>
</file>

<file path=xl/ctrlProps/ctrlProp479.xml><?xml version="1.0" encoding="utf-8"?>
<formControlPr xmlns="http://schemas.microsoft.com/office/spreadsheetml/2009/9/main" objectType="Drop" dropStyle="combo" dx="16" fmlaLink="$AH$41" fmlaRange="$AF$11:$AF$18" noThreeD="1" sel="6" val="0"/>
</file>

<file path=xl/ctrlProps/ctrlProp480.xml><?xml version="1.0" encoding="utf-8"?>
<formControlPr xmlns="http://schemas.microsoft.com/office/spreadsheetml/2009/9/main" objectType="Drop" dropStyle="combo" dx="16" fmlaLink="$AH$42" fmlaRange="$AF$11:$AF$18" noThreeD="1" sel="1" val="0"/>
</file>

<file path=xl/ctrlProps/ctrlProp481.xml><?xml version="1.0" encoding="utf-8"?>
<formControlPr xmlns="http://schemas.microsoft.com/office/spreadsheetml/2009/9/main" objectType="Drop" dropStyle="combo" dx="16" fmlaLink="$AH$43" fmlaRange="$AF$11:$AF$18" noThreeD="1" sel="1" val="0"/>
</file>

<file path=xl/ctrlProps/ctrlProp482.xml><?xml version="1.0" encoding="utf-8"?>
<formControlPr xmlns="http://schemas.microsoft.com/office/spreadsheetml/2009/9/main" objectType="Drop" dropStyle="combo" dx="16" fmlaLink="$AH$44" fmlaRange="$AF$11:$AF$18" noThreeD="1" sel="1" val="0"/>
</file>

<file path=xl/ctrlProps/ctrlProp483.xml><?xml version="1.0" encoding="utf-8"?>
<formControlPr xmlns="http://schemas.microsoft.com/office/spreadsheetml/2009/9/main" objectType="Drop" dropStyle="combo" dx="16" fmlaLink="$AH45" fmlaRange="$AF$11:$AF$18" noThreeD="1" sel="1" val="0"/>
</file>

<file path=xl/ctrlProps/ctrlProp484.xml><?xml version="1.0" encoding="utf-8"?>
<formControlPr xmlns="http://schemas.microsoft.com/office/spreadsheetml/2009/9/main" objectType="Drop" dropStyle="combo" dx="16" fmlaLink="$AH$46" fmlaRange="$AF$11:$AF$18" noThreeD="1" sel="4" val="0"/>
</file>

<file path=xl/ctrlProps/ctrlProp485.xml><?xml version="1.0" encoding="utf-8"?>
<formControlPr xmlns="http://schemas.microsoft.com/office/spreadsheetml/2009/9/main" objectType="Drop" dropStyle="combo" dx="16" fmlaLink="$AH$47" fmlaRange="$AF$11:$AF$18" noThreeD="1" sel="1" val="0"/>
</file>

<file path=xl/ctrlProps/ctrlProp486.xml><?xml version="1.0" encoding="utf-8"?>
<formControlPr xmlns="http://schemas.microsoft.com/office/spreadsheetml/2009/9/main" objectType="Drop" dropStyle="combo" dx="16" fmlaLink="$AH$48" fmlaRange="$AF$11:$AF$18" noThreeD="1" sel="1" val="0"/>
</file>

<file path=xl/ctrlProps/ctrlProp487.xml><?xml version="1.0" encoding="utf-8"?>
<formControlPr xmlns="http://schemas.microsoft.com/office/spreadsheetml/2009/9/main" objectType="Drop" dropStyle="combo" dx="16" fmlaLink="$AH$49" fmlaRange="$AF$11:$AF$18" noThreeD="1" sel="6" val="0"/>
</file>

<file path=xl/ctrlProps/ctrlProp488.xml><?xml version="1.0" encoding="utf-8"?>
<formControlPr xmlns="http://schemas.microsoft.com/office/spreadsheetml/2009/9/main" objectType="Drop" dropLines="16" dropStyle="combo" dx="16" fmlaLink="$AK9" fmlaRange="$AK$11:$AK$41" noThreeD="1" sel="1" val="0"/>
</file>

<file path=xl/ctrlProps/ctrlProp489.xml><?xml version="1.0" encoding="utf-8"?>
<formControlPr xmlns="http://schemas.microsoft.com/office/spreadsheetml/2009/9/main" objectType="Drop" dropLines="16" dropStyle="combo" dx="16" fmlaLink="$AL9" fmlaRange="$AL$11:$AL$41" noThreeD="1" sel="1" val="0"/>
</file>

<file path=xl/ctrlProps/ctrlProp490.xml><?xml version="1.0" encoding="utf-8"?>
<formControlPr xmlns="http://schemas.microsoft.com/office/spreadsheetml/2009/9/main" objectType="Drop" dropLines="16" dropStyle="combo" dx="16" fmlaLink="$AM9" fmlaRange="$AM$11:$AM$41" noThreeD="1" sel="4" val="0"/>
</file>

<file path=xl/ctrlProps/ctrlProp491.xml><?xml version="1.0" encoding="utf-8"?>
<formControlPr xmlns="http://schemas.microsoft.com/office/spreadsheetml/2009/9/main" objectType="Drop" dropLines="16" dropStyle="combo" dx="16" fmlaLink="$AN9" fmlaRange="$AN$11:$AN$41" noThreeD="1" sel="1" val="0"/>
</file>

<file path=xl/ctrlProps/ctrlProp492.xml><?xml version="1.0" encoding="utf-8"?>
<formControlPr xmlns="http://schemas.microsoft.com/office/spreadsheetml/2009/9/main" objectType="Drop" dropLines="16" dropStyle="combo" dx="16" fmlaLink="$AO9" fmlaRange="$AO$11:$AO$41" noThreeD="1" sel="1" val="0"/>
</file>

<file path=xl/ctrlProps/ctrlProp493.xml><?xml version="1.0" encoding="utf-8"?>
<formControlPr xmlns="http://schemas.microsoft.com/office/spreadsheetml/2009/9/main" objectType="Drop" dropLines="16" dropStyle="combo" dx="16" fmlaLink="$AP9" fmlaRange="$AP$11:$AP$41" noThreeD="1" sel="1" val="0"/>
</file>

<file path=xl/ctrlProps/ctrlProp494.xml><?xml version="1.0" encoding="utf-8"?>
<formControlPr xmlns="http://schemas.microsoft.com/office/spreadsheetml/2009/9/main" objectType="Drop" dropLines="16" dropStyle="combo" dx="16" fmlaLink="$AQ9" fmlaRange="$AQ$11:$AQ$41" noThreeD="1" sel="7" val="0"/>
</file>

<file path=xl/ctrlProps/ctrlProp495.xml><?xml version="1.0" encoding="utf-8"?>
<formControlPr xmlns="http://schemas.microsoft.com/office/spreadsheetml/2009/9/main" objectType="Drop" dropLines="16" dropStyle="combo" dx="16" fmlaLink="$AR9" fmlaRange="$AR$11:$AR$41" noThreeD="1" sel="1" val="0"/>
</file>

<file path=xl/ctrlProps/ctrlProp496.xml><?xml version="1.0" encoding="utf-8"?>
<formControlPr xmlns="http://schemas.microsoft.com/office/spreadsheetml/2009/9/main" objectType="Drop" dropLines="16" dropStyle="combo" dx="16" fmlaLink="$AS9" fmlaRange="$AS$11:$AS$41" noThreeD="1" sel="1" val="0"/>
</file>

<file path=xl/ctrlProps/ctrlProp497.xml><?xml version="1.0" encoding="utf-8"?>
<formControlPr xmlns="http://schemas.microsoft.com/office/spreadsheetml/2009/9/main" objectType="Drop" dropLines="16" dropStyle="combo" dx="16" fmlaLink="$AT9" fmlaRange="$AT$11:$AT$41" noThreeD="1" sel="1" val="0"/>
</file>

<file path=xl/ctrlProps/ctrlProp498.xml><?xml version="1.0" encoding="utf-8"?>
<formControlPr xmlns="http://schemas.microsoft.com/office/spreadsheetml/2009/9/main" objectType="Drop" dropLines="16" dropStyle="combo" dx="16" fmlaLink="$AV9" fmlaRange="$AV$11:$AV$41" noThreeD="1" sel="6" val="4"/>
</file>

<file path=xl/ctrlProps/ctrlProp499.xml><?xml version="1.0" encoding="utf-8"?>
<formControlPr xmlns="http://schemas.microsoft.com/office/spreadsheetml/2009/9/main" objectType="Drop" dropLines="16" dropStyle="combo" dx="16" fmlaLink="$AU9" fmlaRange="$AU$11:$AU$41" noThreeD="1" sel="1" val="0"/>
</file>

<file path=xl/ctrlProps/ctrlProp500.xml><?xml version="1.0" encoding="utf-8"?>
<formControlPr xmlns="http://schemas.microsoft.com/office/spreadsheetml/2009/9/main" objectType="Drop" dropLines="16" dropStyle="combo" dx="16" fmlaLink="$AW9" fmlaRange="$AW$11:$AW$41" noThreeD="1" sel="1" val="0"/>
</file>

<file path=xl/ctrlProps/ctrlProp501.xml><?xml version="1.0" encoding="utf-8"?>
<formControlPr xmlns="http://schemas.microsoft.com/office/spreadsheetml/2009/9/main" objectType="Drop" dropStyle="combo" dx="16" fmlaLink="$AX9" fmlaRange="$AX$11:$AX$41" noThreeD="1" sel="5" val="0"/>
</file>

<file path=xl/ctrlProps/ctrlProp502.xml><?xml version="1.0" encoding="utf-8"?>
<formControlPr xmlns="http://schemas.microsoft.com/office/spreadsheetml/2009/9/main" objectType="Drop" dropLines="16" dropStyle="combo" dx="16" fmlaLink="$AY9" fmlaRange="$AY$11:$AY$41" noThreeD="1" sel="1" val="0"/>
</file>

<file path=xl/ctrlProps/ctrlProp503.xml><?xml version="1.0" encoding="utf-8"?>
<formControlPr xmlns="http://schemas.microsoft.com/office/spreadsheetml/2009/9/main" objectType="Drop" dropLines="16" dropStyle="combo" dx="16" fmlaLink="$AZ9" fmlaRange="$AZ$11:$AZ$41" noThreeD="1" sel="1" val="0"/>
</file>

<file path=xl/ctrlProps/ctrlProp504.xml><?xml version="1.0" encoding="utf-8"?>
<formControlPr xmlns="http://schemas.microsoft.com/office/spreadsheetml/2009/9/main" objectType="Drop" dropLines="16" dropStyle="combo" dx="16" fmlaLink="$BA9" fmlaRange="$BA$11:$BA$41" noThreeD="1" sel="1" val="0"/>
</file>

<file path=xl/ctrlProps/ctrlProp505.xml><?xml version="1.0" encoding="utf-8"?>
<formControlPr xmlns="http://schemas.microsoft.com/office/spreadsheetml/2009/9/main" objectType="Drop" dropLines="16" dropStyle="combo" dx="16" fmlaLink="$BB9" fmlaRange="$BB$11:$BB$41" noThreeD="1" sel="6" val="0"/>
</file>

<file path=xl/ctrlProps/ctrlProp506.xml><?xml version="1.0" encoding="utf-8"?>
<formControlPr xmlns="http://schemas.microsoft.com/office/spreadsheetml/2009/9/main" objectType="Drop" dropLines="16" dropStyle="combo" dx="16" fmlaLink="$BC9" fmlaRange="$BC$11:$BC$41" noThreeD="1" sel="6" val="0"/>
</file>

<file path=xl/ctrlProps/ctrlProp507.xml><?xml version="1.0" encoding="utf-8"?>
<formControlPr xmlns="http://schemas.microsoft.com/office/spreadsheetml/2009/9/main" objectType="Drop" dropLines="16" dropStyle="combo" dx="16" fmlaLink="$BD9" fmlaRange="$BD$11:$BD$41" noThreeD="1" sel="5" val="0"/>
</file>

<file path=xl/ctrlProps/ctrlProp508.xml><?xml version="1.0" encoding="utf-8"?>
<formControlPr xmlns="http://schemas.microsoft.com/office/spreadsheetml/2009/9/main" objectType="Drop" dropLines="16" dropStyle="combo" dx="16" fmlaLink="$BE9" fmlaRange="$BE$11:$BE$41" noThreeD="1" sel="1" val="0"/>
</file>

<file path=xl/ctrlProps/ctrlProp509.xml><?xml version="1.0" encoding="utf-8"?>
<formControlPr xmlns="http://schemas.microsoft.com/office/spreadsheetml/2009/9/main" objectType="Drop" dropLines="16" dropStyle="combo" dx="16" fmlaLink="$BF9" fmlaRange="$BF$11:$BF$41" noThreeD="1" sel="1" val="0"/>
</file>

<file path=xl/ctrlProps/ctrlProp510.xml><?xml version="1.0" encoding="utf-8"?>
<formControlPr xmlns="http://schemas.microsoft.com/office/spreadsheetml/2009/9/main" objectType="Drop" dropLines="16" dropStyle="combo" dx="16" fmlaLink="$BG9" fmlaRange="$BG$11:$BG$41" noThreeD="1" sel="1" val="0"/>
</file>

<file path=xl/ctrlProps/ctrlProp511.xml><?xml version="1.0" encoding="utf-8"?>
<formControlPr xmlns="http://schemas.microsoft.com/office/spreadsheetml/2009/9/main" objectType="Drop" dropLines="16" dropStyle="combo" dx="16" fmlaLink="$BH9" fmlaRange="$BH$11:$BH$41" noThreeD="1" sel="6" val="2"/>
</file>

<file path=xl/ctrlProps/ctrlProp512.xml><?xml version="1.0" encoding="utf-8"?>
<formControlPr xmlns="http://schemas.microsoft.com/office/spreadsheetml/2009/9/main" objectType="Drop" dropLines="16" dropStyle="combo" dx="16" fmlaLink="$BI9" fmlaRange="$BI$11:$BI$41" noThreeD="1" sel="6" val="4"/>
</file>

<file path=xl/ctrlProps/ctrlProp513.xml><?xml version="1.0" encoding="utf-8"?>
<formControlPr xmlns="http://schemas.microsoft.com/office/spreadsheetml/2009/9/main" objectType="Drop" dropLines="16" dropStyle="combo" dx="16" fmlaLink="$BJ9" fmlaRange="$BJ$11:$BJ$41" noThreeD="1" sel="1" val="0"/>
</file>

<file path=xl/ctrlProps/ctrlProp514.xml><?xml version="1.0" encoding="utf-8"?>
<formControlPr xmlns="http://schemas.microsoft.com/office/spreadsheetml/2009/9/main" objectType="Drop" dropLines="16" dropStyle="combo" dx="16" fmlaLink="$BK9" fmlaRange="$BK$11:$BK$41" noThreeD="1" sel="1" val="0"/>
</file>

<file path=xl/ctrlProps/ctrlProp515.xml><?xml version="1.0" encoding="utf-8"?>
<formControlPr xmlns="http://schemas.microsoft.com/office/spreadsheetml/2009/9/main" objectType="Drop" dropLines="16" dropStyle="combo" dx="16" fmlaLink="$BL9" fmlaRange="$BL$11:$BL$41" noThreeD="1" sel="1" val="0"/>
</file>

<file path=xl/ctrlProps/ctrlProp516.xml><?xml version="1.0" encoding="utf-8"?>
<formControlPr xmlns="http://schemas.microsoft.com/office/spreadsheetml/2009/9/main" objectType="Drop" dropLines="16" dropStyle="combo" dx="16" fmlaLink="$BM9" fmlaRange="$BM$11:$BM$41" noThreeD="1" sel="1" val="0"/>
</file>

<file path=xl/ctrlProps/ctrlProp517.xml><?xml version="1.0" encoding="utf-8"?>
<formControlPr xmlns="http://schemas.microsoft.com/office/spreadsheetml/2009/9/main" objectType="Drop" dropLines="16" dropStyle="combo" dx="16" fmlaLink="$BN9" fmlaRange="$BN$11:$BN$41" noThreeD="1" sel="6" val="2"/>
</file>

<file path=xl/ctrlProps/ctrlProp518.xml><?xml version="1.0" encoding="utf-8"?>
<formControlPr xmlns="http://schemas.microsoft.com/office/spreadsheetml/2009/9/main" objectType="Drop" dropLines="16" dropStyle="combo" dx="16" fmlaLink="$BO9" fmlaRange="$BO$11:$BO$41" noThreeD="1" sel="6" val="0"/>
</file>

<file path=xl/ctrlProps/ctrlProp519.xml><?xml version="1.0" encoding="utf-8"?>
<formControlPr xmlns="http://schemas.microsoft.com/office/spreadsheetml/2009/9/main" objectType="Drop" dropLines="16" dropStyle="combo" dx="16" fmlaLink="$BP9" fmlaRange="$BP$11:$BP$41" noThreeD="1" sel="1" val="0"/>
</file>

<file path=xl/ctrlProps/ctrlProp520.xml><?xml version="1.0" encoding="utf-8"?>
<formControlPr xmlns="http://schemas.microsoft.com/office/spreadsheetml/2009/9/main" objectType="Drop" dropLines="16" dropStyle="combo" dx="16" fmlaLink="$BQ9" fmlaRange="$BQ$11:$BQ$41" noThreeD="1" sel="1" val="0"/>
</file>

<file path=xl/ctrlProps/ctrlProp521.xml><?xml version="1.0" encoding="utf-8"?>
<formControlPr xmlns="http://schemas.microsoft.com/office/spreadsheetml/2009/9/main" objectType="Drop" dropLines="16" dropStyle="combo" dx="16" fmlaLink="$BR9" fmlaRange="$BR$11:$BR$41" noThreeD="1" sel="1" val="0"/>
</file>

<file path=xl/ctrlProps/ctrlProp522.xml><?xml version="1.0" encoding="utf-8"?>
<formControlPr xmlns="http://schemas.microsoft.com/office/spreadsheetml/2009/9/main" objectType="Drop" dropLines="16" dropStyle="combo" dx="16" fmlaLink="$BS9" fmlaRange="$BS$11:$BS$41" noThreeD="1" sel="1" val="0"/>
</file>

<file path=xl/ctrlProps/ctrlProp523.xml><?xml version="1.0" encoding="utf-8"?>
<formControlPr xmlns="http://schemas.microsoft.com/office/spreadsheetml/2009/9/main" objectType="Drop" dropLines="16" dropStyle="combo" dx="16" fmlaLink="$BT9" fmlaRange="$BT$11:$BT$41" noThreeD="1" sel="1" val="0"/>
</file>

<file path=xl/ctrlProps/ctrlProp524.xml><?xml version="1.0" encoding="utf-8"?>
<formControlPr xmlns="http://schemas.microsoft.com/office/spreadsheetml/2009/9/main" objectType="Drop" dropLines="16" dropStyle="combo" dx="16" fmlaLink="$BU9" fmlaRange="$BU$11:$BU$41" noThreeD="1" sel="1" val="0"/>
</file>

<file path=xl/ctrlProps/ctrlProp525.xml><?xml version="1.0" encoding="utf-8"?>
<formControlPr xmlns="http://schemas.microsoft.com/office/spreadsheetml/2009/9/main" objectType="Drop" dropLines="16" dropStyle="combo" dx="16" fmlaLink="$BV9" fmlaRange="$BV$11:$BV$41" noThreeD="1" sel="11" val="0"/>
</file>

<file path=xl/ctrlProps/ctrlProp526.xml><?xml version="1.0" encoding="utf-8"?>
<formControlPr xmlns="http://schemas.microsoft.com/office/spreadsheetml/2009/9/main" objectType="Drop" dropLines="16" dropStyle="combo" dx="16" fmlaLink="$BW9" fmlaRange="$BW$11:$BW$41" noThreeD="1" sel="1" val="0"/>
</file>

<file path=xl/ctrlProps/ctrlProp527.xml><?xml version="1.0" encoding="utf-8"?>
<formControlPr xmlns="http://schemas.microsoft.com/office/spreadsheetml/2009/9/main" objectType="Drop" dropLines="16" dropStyle="combo" dx="16" fmlaLink="$BX9" fmlaRange="$BX$11:$BX$41" noThreeD="1" sel="1" val="0"/>
</file>

<file path=xl/ctrlProps/ctrlProp528.xml><?xml version="1.0" encoding="utf-8"?>
<formControlPr xmlns="http://schemas.microsoft.com/office/spreadsheetml/2009/9/main" objectType="Drop" dropLines="16" dropStyle="combo" dx="16" fmlaLink="$BY9" fmlaRange="$BY$11:$BY$41" noThreeD="1" sel="4" val="0"/>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12</xdr:col>
      <xdr:colOff>3253154</xdr:colOff>
      <xdr:row>0</xdr:row>
      <xdr:rowOff>0</xdr:rowOff>
    </xdr:from>
    <xdr:to>
      <xdr:col>12</xdr:col>
      <xdr:colOff>3707425</xdr:colOff>
      <xdr:row>2</xdr:row>
      <xdr:rowOff>293077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6808" y="0"/>
          <a:ext cx="454271" cy="996462"/>
        </a:xfrm>
        <a:prstGeom prst="rect">
          <a:avLst/>
        </a:prstGeom>
        <a:noFill/>
        <a:ln>
          <a:noFill/>
        </a:ln>
      </xdr:spPr>
    </xdr:pic>
    <xdr:clientData/>
  </xdr:twoCellAnchor>
  <xdr:twoCellAnchor editAs="oneCell">
    <xdr:from>
      <xdr:col>0</xdr:col>
      <xdr:colOff>99687</xdr:colOff>
      <xdr:row>0</xdr:row>
      <xdr:rowOff>43961</xdr:rowOff>
    </xdr:from>
    <xdr:to>
      <xdr:col>1</xdr:col>
      <xdr:colOff>139212</xdr:colOff>
      <xdr:row>2</xdr:row>
      <xdr:rowOff>285749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87" y="43961"/>
          <a:ext cx="647660" cy="945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119063</xdr:colOff>
      <xdr:row>0</xdr:row>
      <xdr:rowOff>0</xdr:rowOff>
    </xdr:from>
    <xdr:to>
      <xdr:col>12</xdr:col>
      <xdr:colOff>571502</xdr:colOff>
      <xdr:row>2</xdr:row>
      <xdr:rowOff>317500</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53313" y="0"/>
          <a:ext cx="452439" cy="1016000"/>
        </a:xfrm>
        <a:prstGeom prst="rect">
          <a:avLst/>
        </a:prstGeom>
        <a:noFill/>
        <a:ln>
          <a:noFill/>
        </a:ln>
      </xdr:spPr>
    </xdr:pic>
    <xdr:clientData/>
  </xdr:twoCellAnchor>
  <xdr:twoCellAnchor editAs="oneCell">
    <xdr:from>
      <xdr:col>0</xdr:col>
      <xdr:colOff>99688</xdr:colOff>
      <xdr:row>0</xdr:row>
      <xdr:rowOff>43961</xdr:rowOff>
    </xdr:from>
    <xdr:to>
      <xdr:col>1</xdr:col>
      <xdr:colOff>79376</xdr:colOff>
      <xdr:row>2</xdr:row>
      <xdr:rowOff>285750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88" y="43961"/>
          <a:ext cx="590876" cy="9402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73909</xdr:colOff>
      <xdr:row>8</xdr:row>
      <xdr:rowOff>76199</xdr:rowOff>
    </xdr:from>
    <xdr:to>
      <xdr:col>15</xdr:col>
      <xdr:colOff>133674</xdr:colOff>
      <xdr:row>20</xdr:row>
      <xdr:rowOff>180975</xdr:rowOff>
    </xdr:to>
    <xdr:pic>
      <xdr:nvPicPr>
        <xdr:cNvPr id="2" name="Picture 24">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t="4000" r="3023" b="3556"/>
        <a:stretch>
          <a:fillRect/>
        </a:stretch>
      </xdr:blipFill>
      <xdr:spPr bwMode="auto">
        <a:xfrm>
          <a:off x="3883909" y="1714499"/>
          <a:ext cx="6155765" cy="2695576"/>
        </a:xfrm>
        <a:prstGeom prst="rect">
          <a:avLst/>
        </a:prstGeom>
        <a:noFill/>
      </xdr:spPr>
    </xdr:pic>
    <xdr:clientData/>
  </xdr:twoCellAnchor>
  <xdr:twoCellAnchor>
    <xdr:from>
      <xdr:col>14</xdr:col>
      <xdr:colOff>457200</xdr:colOff>
      <xdr:row>234</xdr:row>
      <xdr:rowOff>171450</xdr:rowOff>
    </xdr:from>
    <xdr:to>
      <xdr:col>15</xdr:col>
      <xdr:colOff>304800</xdr:colOff>
      <xdr:row>236</xdr:row>
      <xdr:rowOff>85725</xdr:rowOff>
    </xdr:to>
    <xdr:sp macro="" textlink="">
      <xdr:nvSpPr>
        <xdr:cNvPr id="4" name="Line 1">
          <a:extLst>
            <a:ext uri="{FF2B5EF4-FFF2-40B4-BE49-F238E27FC236}">
              <a16:creationId xmlns:a16="http://schemas.microsoft.com/office/drawing/2014/main" id="{00000000-0008-0000-0200-000004000000}"/>
            </a:ext>
          </a:extLst>
        </xdr:cNvPr>
        <xdr:cNvSpPr>
          <a:spLocks noChangeShapeType="1"/>
        </xdr:cNvSpPr>
      </xdr:nvSpPr>
      <xdr:spPr bwMode="auto">
        <a:xfrm flipH="1">
          <a:off x="9753600" y="45615225"/>
          <a:ext cx="457200" cy="295275"/>
        </a:xfrm>
        <a:prstGeom prst="line">
          <a:avLst/>
        </a:prstGeom>
        <a:noFill/>
        <a:ln w="9525">
          <a:solidFill>
            <a:srgbClr val="000000"/>
          </a:solidFill>
          <a:round/>
          <a:headEnd/>
          <a:tailEnd type="triangle" w="med" len="med"/>
        </a:ln>
      </xdr:spPr>
    </xdr:sp>
    <xdr:clientData/>
  </xdr:twoCellAnchor>
  <xdr:twoCellAnchor editAs="oneCell">
    <xdr:from>
      <xdr:col>5</xdr:col>
      <xdr:colOff>561973</xdr:colOff>
      <xdr:row>22</xdr:row>
      <xdr:rowOff>190498</xdr:rowOff>
    </xdr:from>
    <xdr:to>
      <xdr:col>18</xdr:col>
      <xdr:colOff>205522</xdr:colOff>
      <xdr:row>39</xdr:row>
      <xdr:rowOff>142875</xdr:rowOff>
    </xdr:to>
    <xdr:pic>
      <xdr:nvPicPr>
        <xdr:cNvPr id="5" name="Picture 117">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371973" y="4848223"/>
          <a:ext cx="7568349" cy="3476627"/>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3</xdr:col>
          <xdr:colOff>19050</xdr:colOff>
          <xdr:row>60</xdr:row>
          <xdr:rowOff>0</xdr:rowOff>
        </xdr:from>
        <xdr:to>
          <xdr:col>4</xdr:col>
          <xdr:colOff>600075</xdr:colOff>
          <xdr:row>60</xdr:row>
          <xdr:rowOff>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TopX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60</xdr:row>
          <xdr:rowOff>0</xdr:rowOff>
        </xdr:from>
        <xdr:to>
          <xdr:col>6</xdr:col>
          <xdr:colOff>542925</xdr:colOff>
          <xdr:row>60</xdr:row>
          <xdr:rowOff>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LowerX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19050</xdr:colOff>
          <xdr:row>60</xdr:row>
          <xdr:rowOff>0</xdr:rowOff>
        </xdr:from>
        <xdr:to>
          <xdr:col>9</xdr:col>
          <xdr:colOff>9525</xdr:colOff>
          <xdr:row>60</xdr:row>
          <xdr:rowOff>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200-000003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SubX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60</xdr:row>
          <xdr:rowOff>0</xdr:rowOff>
        </xdr:from>
        <xdr:to>
          <xdr:col>4</xdr:col>
          <xdr:colOff>533400</xdr:colOff>
          <xdr:row>60</xdr:row>
          <xdr:rowOff>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200-000004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TopY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60</xdr:row>
          <xdr:rowOff>0</xdr:rowOff>
        </xdr:from>
        <xdr:to>
          <xdr:col>6</xdr:col>
          <xdr:colOff>542925</xdr:colOff>
          <xdr:row>60</xdr:row>
          <xdr:rowOff>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200-000005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Lower 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60</xdr:row>
          <xdr:rowOff>0</xdr:rowOff>
        </xdr:from>
        <xdr:to>
          <xdr:col>8</xdr:col>
          <xdr:colOff>542925</xdr:colOff>
          <xdr:row>60</xdr:row>
          <xdr:rowOff>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200-000006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1000" b="0" i="0" u="none" strike="noStrike" baseline="0">
                  <a:solidFill>
                    <a:srgbClr val="000000"/>
                  </a:solidFill>
                  <a:latin typeface="Arial"/>
                  <a:cs typeface="Arial"/>
                </a:rPr>
                <a:t>Go to SubY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xdr:row>
          <xdr:rowOff>161925</xdr:rowOff>
        </xdr:from>
        <xdr:to>
          <xdr:col>4</xdr:col>
          <xdr:colOff>466725</xdr:colOff>
          <xdr:row>10</xdr:row>
          <xdr:rowOff>161925</xdr:rowOff>
        </xdr:to>
        <xdr:sp macro="" textlink="">
          <xdr:nvSpPr>
            <xdr:cNvPr id="13319" name="Drop Down 7" hidden="1">
              <a:extLst>
                <a:ext uri="{63B3BB69-23CF-44E3-9099-C40C66FF867C}">
                  <a14:compatExt spid="_x0000_s13319"/>
                </a:ext>
                <a:ext uri="{FF2B5EF4-FFF2-40B4-BE49-F238E27FC236}">
                  <a16:creationId xmlns:a16="http://schemas.microsoft.com/office/drawing/2014/main" id="{00000000-0008-0000-0200-00000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10</xdr:row>
          <xdr:rowOff>180975</xdr:rowOff>
        </xdr:from>
        <xdr:to>
          <xdr:col>4</xdr:col>
          <xdr:colOff>466725</xdr:colOff>
          <xdr:row>11</xdr:row>
          <xdr:rowOff>180975</xdr:rowOff>
        </xdr:to>
        <xdr:sp macro="" textlink="">
          <xdr:nvSpPr>
            <xdr:cNvPr id="13320" name="Drop Down 8" hidden="1">
              <a:extLst>
                <a:ext uri="{63B3BB69-23CF-44E3-9099-C40C66FF867C}">
                  <a14:compatExt spid="_x0000_s13320"/>
                </a:ext>
                <a:ext uri="{FF2B5EF4-FFF2-40B4-BE49-F238E27FC236}">
                  <a16:creationId xmlns:a16="http://schemas.microsoft.com/office/drawing/2014/main" id="{00000000-0008-0000-02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4</xdr:col>
          <xdr:colOff>466725</xdr:colOff>
          <xdr:row>15</xdr:row>
          <xdr:rowOff>200025</xdr:rowOff>
        </xdr:to>
        <xdr:sp macro="" textlink="">
          <xdr:nvSpPr>
            <xdr:cNvPr id="13321" name="Drop Down 9" hidden="1">
              <a:extLst>
                <a:ext uri="{63B3BB69-23CF-44E3-9099-C40C66FF867C}">
                  <a14:compatExt spid="_x0000_s13321"/>
                </a:ext>
                <a:ext uri="{FF2B5EF4-FFF2-40B4-BE49-F238E27FC236}">
                  <a16:creationId xmlns:a16="http://schemas.microsoft.com/office/drawing/2014/main" id="{00000000-0008-0000-02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4</xdr:col>
          <xdr:colOff>533400</xdr:colOff>
          <xdr:row>19</xdr:row>
          <xdr:rowOff>0</xdr:rowOff>
        </xdr:to>
        <xdr:sp macro="" textlink="">
          <xdr:nvSpPr>
            <xdr:cNvPr id="13322" name="Drop Down 10" hidden="1">
              <a:extLst>
                <a:ext uri="{63B3BB69-23CF-44E3-9099-C40C66FF867C}">
                  <a14:compatExt spid="_x0000_s13322"/>
                </a:ext>
                <a:ext uri="{FF2B5EF4-FFF2-40B4-BE49-F238E27FC236}">
                  <a16:creationId xmlns:a16="http://schemas.microsoft.com/office/drawing/2014/main" id="{00000000-0008-0000-02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9525</xdr:rowOff>
        </xdr:from>
        <xdr:to>
          <xdr:col>4</xdr:col>
          <xdr:colOff>523875</xdr:colOff>
          <xdr:row>21</xdr:row>
          <xdr:rowOff>0</xdr:rowOff>
        </xdr:to>
        <xdr:sp macro="" textlink="">
          <xdr:nvSpPr>
            <xdr:cNvPr id="13323" name="Drop Down 11" hidden="1">
              <a:extLst>
                <a:ext uri="{63B3BB69-23CF-44E3-9099-C40C66FF867C}">
                  <a14:compatExt spid="_x0000_s13323"/>
                </a:ext>
                <a:ext uri="{FF2B5EF4-FFF2-40B4-BE49-F238E27FC236}">
                  <a16:creationId xmlns:a16="http://schemas.microsoft.com/office/drawing/2014/main" id="{00000000-0008-0000-02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23</xdr:row>
          <xdr:rowOff>180975</xdr:rowOff>
        </xdr:from>
        <xdr:to>
          <xdr:col>4</xdr:col>
          <xdr:colOff>523875</xdr:colOff>
          <xdr:row>24</xdr:row>
          <xdr:rowOff>180975</xdr:rowOff>
        </xdr:to>
        <xdr:sp macro="" textlink="">
          <xdr:nvSpPr>
            <xdr:cNvPr id="13324" name="Drop Down 12" hidden="1">
              <a:extLst>
                <a:ext uri="{63B3BB69-23CF-44E3-9099-C40C66FF867C}">
                  <a14:compatExt spid="_x0000_s13324"/>
                </a:ext>
                <a:ext uri="{FF2B5EF4-FFF2-40B4-BE49-F238E27FC236}">
                  <a16:creationId xmlns:a16="http://schemas.microsoft.com/office/drawing/2014/main" id="{00000000-0008-0000-0200-00000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523875</xdr:colOff>
          <xdr:row>58</xdr:row>
          <xdr:rowOff>9525</xdr:rowOff>
        </xdr:to>
        <xdr:sp macro="" textlink="">
          <xdr:nvSpPr>
            <xdr:cNvPr id="13325" name="Drop Down 13" hidden="1">
              <a:extLst>
                <a:ext uri="{63B3BB69-23CF-44E3-9099-C40C66FF867C}">
                  <a14:compatExt spid="_x0000_s13325"/>
                </a:ext>
                <a:ext uri="{FF2B5EF4-FFF2-40B4-BE49-F238E27FC236}">
                  <a16:creationId xmlns:a16="http://schemas.microsoft.com/office/drawing/2014/main" id="{00000000-0008-0000-0200-00000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0</xdr:rowOff>
        </xdr:from>
        <xdr:to>
          <xdr:col>5</xdr:col>
          <xdr:colOff>523875</xdr:colOff>
          <xdr:row>59</xdr:row>
          <xdr:rowOff>9525</xdr:rowOff>
        </xdr:to>
        <xdr:sp macro="" textlink="">
          <xdr:nvSpPr>
            <xdr:cNvPr id="13326" name="Drop Down 14" hidden="1">
              <a:extLst>
                <a:ext uri="{63B3BB69-23CF-44E3-9099-C40C66FF867C}">
                  <a14:compatExt spid="_x0000_s13326"/>
                </a:ext>
                <a:ext uri="{FF2B5EF4-FFF2-40B4-BE49-F238E27FC236}">
                  <a16:creationId xmlns:a16="http://schemas.microsoft.com/office/drawing/2014/main" id="{00000000-0008-0000-0200-00000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9525</xdr:rowOff>
        </xdr:from>
        <xdr:to>
          <xdr:col>5</xdr:col>
          <xdr:colOff>523875</xdr:colOff>
          <xdr:row>62</xdr:row>
          <xdr:rowOff>19050</xdr:rowOff>
        </xdr:to>
        <xdr:sp macro="" textlink="">
          <xdr:nvSpPr>
            <xdr:cNvPr id="13327" name="Drop Down 15" hidden="1">
              <a:extLst>
                <a:ext uri="{63B3BB69-23CF-44E3-9099-C40C66FF867C}">
                  <a14:compatExt spid="_x0000_s13327"/>
                </a:ext>
                <a:ext uri="{FF2B5EF4-FFF2-40B4-BE49-F238E27FC236}">
                  <a16:creationId xmlns:a16="http://schemas.microsoft.com/office/drawing/2014/main" id="{00000000-0008-0000-0200-00000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0</xdr:rowOff>
        </xdr:from>
        <xdr:to>
          <xdr:col>5</xdr:col>
          <xdr:colOff>523875</xdr:colOff>
          <xdr:row>64</xdr:row>
          <xdr:rowOff>0</xdr:rowOff>
        </xdr:to>
        <xdr:sp macro="" textlink="">
          <xdr:nvSpPr>
            <xdr:cNvPr id="13328" name="Drop Down 16" hidden="1">
              <a:extLst>
                <a:ext uri="{63B3BB69-23CF-44E3-9099-C40C66FF867C}">
                  <a14:compatExt spid="_x0000_s13328"/>
                </a:ext>
                <a:ext uri="{FF2B5EF4-FFF2-40B4-BE49-F238E27FC236}">
                  <a16:creationId xmlns:a16="http://schemas.microsoft.com/office/drawing/2014/main" id="{00000000-0008-0000-0200-00001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190500</xdr:rowOff>
        </xdr:from>
        <xdr:to>
          <xdr:col>4</xdr:col>
          <xdr:colOff>523875</xdr:colOff>
          <xdr:row>33</xdr:row>
          <xdr:rowOff>190500</xdr:rowOff>
        </xdr:to>
        <xdr:sp macro="" textlink="">
          <xdr:nvSpPr>
            <xdr:cNvPr id="13329" name="Lower" hidden="1">
              <a:extLst>
                <a:ext uri="{63B3BB69-23CF-44E3-9099-C40C66FF867C}">
                  <a14:compatExt spid="_x0000_s13329"/>
                </a:ext>
                <a:ext uri="{FF2B5EF4-FFF2-40B4-BE49-F238E27FC236}">
                  <a16:creationId xmlns:a16="http://schemas.microsoft.com/office/drawing/2014/main" id="{00000000-0008-0000-0200-00001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xdr:row>
          <xdr:rowOff>190500</xdr:rowOff>
        </xdr:from>
        <xdr:to>
          <xdr:col>4</xdr:col>
          <xdr:colOff>542925</xdr:colOff>
          <xdr:row>42</xdr:row>
          <xdr:rowOff>190500</xdr:rowOff>
        </xdr:to>
        <xdr:sp macro="" textlink="">
          <xdr:nvSpPr>
            <xdr:cNvPr id="13330" name="Sub" hidden="1">
              <a:extLst>
                <a:ext uri="{63B3BB69-23CF-44E3-9099-C40C66FF867C}">
                  <a14:compatExt spid="_x0000_s13330"/>
                </a:ext>
                <a:ext uri="{FF2B5EF4-FFF2-40B4-BE49-F238E27FC236}">
                  <a16:creationId xmlns:a16="http://schemas.microsoft.com/office/drawing/2014/main" id="{00000000-0008-0000-0200-00001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50</xdr:row>
          <xdr:rowOff>0</xdr:rowOff>
        </xdr:from>
        <xdr:to>
          <xdr:col>10</xdr:col>
          <xdr:colOff>428625</xdr:colOff>
          <xdr:row>51</xdr:row>
          <xdr:rowOff>0</xdr:rowOff>
        </xdr:to>
        <xdr:sp macro="" textlink="">
          <xdr:nvSpPr>
            <xdr:cNvPr id="13331" name="Drop Down 19" hidden="1">
              <a:extLst>
                <a:ext uri="{63B3BB69-23CF-44E3-9099-C40C66FF867C}">
                  <a14:compatExt spid="_x0000_s13331"/>
                </a:ext>
                <a:ext uri="{FF2B5EF4-FFF2-40B4-BE49-F238E27FC236}">
                  <a16:creationId xmlns:a16="http://schemas.microsoft.com/office/drawing/2014/main" id="{00000000-0008-0000-0200-000013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51</xdr:row>
          <xdr:rowOff>57150</xdr:rowOff>
        </xdr:from>
        <xdr:to>
          <xdr:col>9</xdr:col>
          <xdr:colOff>19050</xdr:colOff>
          <xdr:row>52</xdr:row>
          <xdr:rowOff>9525</xdr:rowOff>
        </xdr:to>
        <xdr:sp macro="" textlink="">
          <xdr:nvSpPr>
            <xdr:cNvPr id="13332" name="Drop Down 20" hidden="1">
              <a:extLst>
                <a:ext uri="{63B3BB69-23CF-44E3-9099-C40C66FF867C}">
                  <a14:compatExt spid="_x0000_s13332"/>
                </a:ext>
                <a:ext uri="{FF2B5EF4-FFF2-40B4-BE49-F238E27FC236}">
                  <a16:creationId xmlns:a16="http://schemas.microsoft.com/office/drawing/2014/main" id="{00000000-0008-0000-0200-000014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9525</xdr:rowOff>
        </xdr:from>
        <xdr:to>
          <xdr:col>4</xdr:col>
          <xdr:colOff>533400</xdr:colOff>
          <xdr:row>17</xdr:row>
          <xdr:rowOff>247650</xdr:rowOff>
        </xdr:to>
        <xdr:sp macro="" textlink="">
          <xdr:nvSpPr>
            <xdr:cNvPr id="13333" name="Drop Down 21" hidden="1">
              <a:extLst>
                <a:ext uri="{63B3BB69-23CF-44E3-9099-C40C66FF867C}">
                  <a14:compatExt spid="_x0000_s13333"/>
                </a:ext>
                <a:ext uri="{FF2B5EF4-FFF2-40B4-BE49-F238E27FC236}">
                  <a16:creationId xmlns:a16="http://schemas.microsoft.com/office/drawing/2014/main" id="{00000000-0008-0000-0200-00001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64</xdr:row>
          <xdr:rowOff>200025</xdr:rowOff>
        </xdr:from>
        <xdr:to>
          <xdr:col>5</xdr:col>
          <xdr:colOff>38100</xdr:colOff>
          <xdr:row>65</xdr:row>
          <xdr:rowOff>190500</xdr:rowOff>
        </xdr:to>
        <xdr:sp macro="" textlink="">
          <xdr:nvSpPr>
            <xdr:cNvPr id="13334" name="Drop Down 22" hidden="1">
              <a:extLst>
                <a:ext uri="{63B3BB69-23CF-44E3-9099-C40C66FF867C}">
                  <a14:compatExt spid="_x0000_s13334"/>
                </a:ext>
                <a:ext uri="{FF2B5EF4-FFF2-40B4-BE49-F238E27FC236}">
                  <a16:creationId xmlns:a16="http://schemas.microsoft.com/office/drawing/2014/main" id="{00000000-0008-0000-0200-00001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66</xdr:row>
          <xdr:rowOff>0</xdr:rowOff>
        </xdr:from>
        <xdr:to>
          <xdr:col>5</xdr:col>
          <xdr:colOff>38100</xdr:colOff>
          <xdr:row>67</xdr:row>
          <xdr:rowOff>0</xdr:rowOff>
        </xdr:to>
        <xdr:sp macro="" textlink="">
          <xdr:nvSpPr>
            <xdr:cNvPr id="13335" name="Drop Down 23" hidden="1">
              <a:extLst>
                <a:ext uri="{63B3BB69-23CF-44E3-9099-C40C66FF867C}">
                  <a14:compatExt spid="_x0000_s13335"/>
                </a:ext>
                <a:ext uri="{FF2B5EF4-FFF2-40B4-BE49-F238E27FC236}">
                  <a16:creationId xmlns:a16="http://schemas.microsoft.com/office/drawing/2014/main" id="{00000000-0008-0000-0200-00001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60</xdr:row>
          <xdr:rowOff>0</xdr:rowOff>
        </xdr:from>
        <xdr:to>
          <xdr:col>5</xdr:col>
          <xdr:colOff>533400</xdr:colOff>
          <xdr:row>63</xdr:row>
          <xdr:rowOff>19050</xdr:rowOff>
        </xdr:to>
        <xdr:sp macro="" textlink="">
          <xdr:nvSpPr>
            <xdr:cNvPr id="13356" name="Drop Down 44" hidden="1">
              <a:extLst>
                <a:ext uri="{63B3BB69-23CF-44E3-9099-C40C66FF867C}">
                  <a14:compatExt spid="_x0000_s13356"/>
                </a:ext>
                <a:ext uri="{FF2B5EF4-FFF2-40B4-BE49-F238E27FC236}">
                  <a16:creationId xmlns:a16="http://schemas.microsoft.com/office/drawing/2014/main" id="{00000000-0008-0000-0200-00002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280663</xdr:colOff>
      <xdr:row>2</xdr:row>
      <xdr:rowOff>5862</xdr:rowOff>
    </xdr:from>
    <xdr:to>
      <xdr:col>1</xdr:col>
      <xdr:colOff>0</xdr:colOff>
      <xdr:row>4</xdr:row>
      <xdr:rowOff>153270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663" y="386862"/>
          <a:ext cx="328937" cy="528408"/>
        </a:xfrm>
        <a:prstGeom prst="rect">
          <a:avLst/>
        </a:prstGeom>
      </xdr:spPr>
    </xdr:pic>
    <xdr:clientData/>
  </xdr:twoCellAnchor>
  <xdr:twoCellAnchor editAs="oneCell">
    <xdr:from>
      <xdr:col>0</xdr:col>
      <xdr:colOff>228600</xdr:colOff>
      <xdr:row>34</xdr:row>
      <xdr:rowOff>47625</xdr:rowOff>
    </xdr:from>
    <xdr:to>
      <xdr:col>0</xdr:col>
      <xdr:colOff>542925</xdr:colOff>
      <xdr:row>34</xdr:row>
      <xdr:rowOff>552560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6696075"/>
          <a:ext cx="314325" cy="504935"/>
        </a:xfrm>
        <a:prstGeom prst="rect">
          <a:avLst/>
        </a:prstGeom>
      </xdr:spPr>
    </xdr:pic>
    <xdr:clientData/>
  </xdr:twoCellAnchor>
  <xdr:twoCellAnchor editAs="oneCell">
    <xdr:from>
      <xdr:col>7</xdr:col>
      <xdr:colOff>66677</xdr:colOff>
      <xdr:row>34</xdr:row>
      <xdr:rowOff>28577</xdr:rowOff>
    </xdr:from>
    <xdr:to>
      <xdr:col>7</xdr:col>
      <xdr:colOff>361951</xdr:colOff>
      <xdr:row>34</xdr:row>
      <xdr:rowOff>533401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91102" y="6677027"/>
          <a:ext cx="295274" cy="504824"/>
        </a:xfrm>
        <a:prstGeom prst="rect">
          <a:avLst/>
        </a:prstGeom>
        <a:noFill/>
        <a:ln>
          <a:noFill/>
        </a:ln>
      </xdr:spPr>
    </xdr:pic>
    <xdr:clientData/>
  </xdr:twoCellAnchor>
  <xdr:twoCellAnchor editAs="oneCell">
    <xdr:from>
      <xdr:col>7</xdr:col>
      <xdr:colOff>28576</xdr:colOff>
      <xdr:row>2</xdr:row>
      <xdr:rowOff>9526</xdr:rowOff>
    </xdr:from>
    <xdr:to>
      <xdr:col>7</xdr:col>
      <xdr:colOff>314326</xdr:colOff>
      <xdr:row>4</xdr:row>
      <xdr:rowOff>142876</xdr:rowOff>
    </xdr:to>
    <xdr:pic>
      <xdr:nvPicPr>
        <xdr:cNvPr id="9" name="Picture 8">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53001" y="390526"/>
          <a:ext cx="285750" cy="514350"/>
        </a:xfrm>
        <a:prstGeom prst="rect">
          <a:avLst/>
        </a:prstGeom>
        <a:noFill/>
        <a:ln>
          <a:noFill/>
        </a:ln>
      </xdr:spPr>
    </xdr:pic>
    <xdr:clientData/>
  </xdr:twoCellAnchor>
  <xdr:twoCellAnchor editAs="oneCell">
    <xdr:from>
      <xdr:col>7</xdr:col>
      <xdr:colOff>57150</xdr:colOff>
      <xdr:row>67</xdr:row>
      <xdr:rowOff>28575</xdr:rowOff>
    </xdr:from>
    <xdr:to>
      <xdr:col>7</xdr:col>
      <xdr:colOff>380999</xdr:colOff>
      <xdr:row>67</xdr:row>
      <xdr:rowOff>561974</xdr:rowOff>
    </xdr:to>
    <xdr:pic>
      <xdr:nvPicPr>
        <xdr:cNvPr id="7" name="Picture 6">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81575" y="13134975"/>
          <a:ext cx="323849" cy="533399"/>
        </a:xfrm>
        <a:prstGeom prst="rect">
          <a:avLst/>
        </a:prstGeom>
        <a:noFill/>
        <a:ln>
          <a:noFill/>
        </a:ln>
      </xdr:spPr>
    </xdr:pic>
    <xdr:clientData/>
  </xdr:twoCellAnchor>
  <xdr:twoCellAnchor editAs="oneCell">
    <xdr:from>
      <xdr:col>0</xdr:col>
      <xdr:colOff>238125</xdr:colOff>
      <xdr:row>67</xdr:row>
      <xdr:rowOff>19050</xdr:rowOff>
    </xdr:from>
    <xdr:to>
      <xdr:col>0</xdr:col>
      <xdr:colOff>576587</xdr:colOff>
      <xdr:row>67</xdr:row>
      <xdr:rowOff>562759</xdr:rowOff>
    </xdr:to>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8125" y="13125450"/>
          <a:ext cx="338462" cy="543709"/>
        </a:xfrm>
        <a:prstGeom prst="rect">
          <a:avLst/>
        </a:prstGeom>
      </xdr:spPr>
    </xdr:pic>
    <xdr:clientData/>
  </xdr:twoCellAnchor>
  <xdr:twoCellAnchor editAs="oneCell">
    <xdr:from>
      <xdr:col>7</xdr:col>
      <xdr:colOff>38100</xdr:colOff>
      <xdr:row>114</xdr:row>
      <xdr:rowOff>19050</xdr:rowOff>
    </xdr:from>
    <xdr:to>
      <xdr:col>7</xdr:col>
      <xdr:colOff>361949</xdr:colOff>
      <xdr:row>114</xdr:row>
      <xdr:rowOff>552449</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62525" y="22917150"/>
          <a:ext cx="323849" cy="533399"/>
        </a:xfrm>
        <a:prstGeom prst="rect">
          <a:avLst/>
        </a:prstGeom>
        <a:noFill/>
        <a:ln>
          <a:noFill/>
        </a:ln>
      </xdr:spPr>
    </xdr:pic>
    <xdr:clientData/>
  </xdr:twoCellAnchor>
  <xdr:twoCellAnchor editAs="oneCell">
    <xdr:from>
      <xdr:col>0</xdr:col>
      <xdr:colOff>257175</xdr:colOff>
      <xdr:row>114</xdr:row>
      <xdr:rowOff>28575</xdr:rowOff>
    </xdr:from>
    <xdr:to>
      <xdr:col>0</xdr:col>
      <xdr:colOff>595637</xdr:colOff>
      <xdr:row>115</xdr:row>
      <xdr:rowOff>784</xdr:rowOff>
    </xdr:to>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7175" y="22926675"/>
          <a:ext cx="338462" cy="543709"/>
        </a:xfrm>
        <a:prstGeom prst="rect">
          <a:avLst/>
        </a:prstGeom>
      </xdr:spPr>
    </xdr:pic>
    <xdr:clientData/>
  </xdr:twoCellAnchor>
  <xdr:twoCellAnchor editAs="oneCell">
    <xdr:from>
      <xdr:col>7</xdr:col>
      <xdr:colOff>47625</xdr:colOff>
      <xdr:row>161</xdr:row>
      <xdr:rowOff>28575</xdr:rowOff>
    </xdr:from>
    <xdr:to>
      <xdr:col>7</xdr:col>
      <xdr:colOff>371474</xdr:colOff>
      <xdr:row>161</xdr:row>
      <xdr:rowOff>561974</xdr:rowOff>
    </xdr:to>
    <xdr:pic>
      <xdr:nvPicPr>
        <xdr:cNvPr id="15" name="Picture 14">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72050" y="32718375"/>
          <a:ext cx="323849" cy="533399"/>
        </a:xfrm>
        <a:prstGeom prst="rect">
          <a:avLst/>
        </a:prstGeom>
        <a:noFill/>
        <a:ln>
          <a:noFill/>
        </a:ln>
      </xdr:spPr>
    </xdr:pic>
    <xdr:clientData/>
  </xdr:twoCellAnchor>
  <xdr:twoCellAnchor editAs="oneCell">
    <xdr:from>
      <xdr:col>0</xdr:col>
      <xdr:colOff>285750</xdr:colOff>
      <xdr:row>161</xdr:row>
      <xdr:rowOff>9525</xdr:rowOff>
    </xdr:from>
    <xdr:to>
      <xdr:col>1</xdr:col>
      <xdr:colOff>14612</xdr:colOff>
      <xdr:row>161</xdr:row>
      <xdr:rowOff>553234</xdr:rowOff>
    </xdr:to>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5750" y="32908875"/>
          <a:ext cx="338462" cy="543709"/>
        </a:xfrm>
        <a:prstGeom prst="rect">
          <a:avLst/>
        </a:prstGeom>
      </xdr:spPr>
    </xdr:pic>
    <xdr:clientData/>
  </xdr:twoCellAnchor>
  <xdr:twoCellAnchor editAs="oneCell">
    <xdr:from>
      <xdr:col>7</xdr:col>
      <xdr:colOff>19050</xdr:colOff>
      <xdr:row>208</xdr:row>
      <xdr:rowOff>19050</xdr:rowOff>
    </xdr:from>
    <xdr:to>
      <xdr:col>7</xdr:col>
      <xdr:colOff>342899</xdr:colOff>
      <xdr:row>208</xdr:row>
      <xdr:rowOff>552449</xdr:rowOff>
    </xdr:to>
    <xdr:pic>
      <xdr:nvPicPr>
        <xdr:cNvPr id="18" name="Picture 17">
          <a:extLst>
            <a:ext uri="{FF2B5EF4-FFF2-40B4-BE49-F238E27FC236}">
              <a16:creationId xmlns:a16="http://schemas.microsoft.com/office/drawing/2014/main" id="{00000000-0008-0000-0300-00001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43475" y="42500550"/>
          <a:ext cx="323849" cy="533399"/>
        </a:xfrm>
        <a:prstGeom prst="rect">
          <a:avLst/>
        </a:prstGeom>
        <a:noFill/>
        <a:ln>
          <a:noFill/>
        </a:ln>
      </xdr:spPr>
    </xdr:pic>
    <xdr:clientData/>
  </xdr:twoCellAnchor>
  <xdr:twoCellAnchor editAs="oneCell">
    <xdr:from>
      <xdr:col>0</xdr:col>
      <xdr:colOff>266700</xdr:colOff>
      <xdr:row>208</xdr:row>
      <xdr:rowOff>9525</xdr:rowOff>
    </xdr:from>
    <xdr:to>
      <xdr:col>0</xdr:col>
      <xdr:colOff>605162</xdr:colOff>
      <xdr:row>208</xdr:row>
      <xdr:rowOff>553234</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700" y="42491025"/>
          <a:ext cx="338462" cy="543709"/>
        </a:xfrm>
        <a:prstGeom prst="rect">
          <a:avLst/>
        </a:prstGeom>
      </xdr:spPr>
    </xdr:pic>
    <xdr:clientData/>
  </xdr:twoCellAnchor>
  <xdr:twoCellAnchor editAs="oneCell">
    <xdr:from>
      <xdr:col>7</xdr:col>
      <xdr:colOff>38100</xdr:colOff>
      <xdr:row>255</xdr:row>
      <xdr:rowOff>19050</xdr:rowOff>
    </xdr:from>
    <xdr:to>
      <xdr:col>7</xdr:col>
      <xdr:colOff>361949</xdr:colOff>
      <xdr:row>255</xdr:row>
      <xdr:rowOff>552449</xdr:rowOff>
    </xdr:to>
    <xdr:pic>
      <xdr:nvPicPr>
        <xdr:cNvPr id="20" name="Picture 19">
          <a:extLst>
            <a:ext uri="{FF2B5EF4-FFF2-40B4-BE49-F238E27FC236}">
              <a16:creationId xmlns:a16="http://schemas.microsoft.com/office/drawing/2014/main" id="{00000000-0008-0000-0300-00001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62525" y="52292250"/>
          <a:ext cx="323849" cy="533399"/>
        </a:xfrm>
        <a:prstGeom prst="rect">
          <a:avLst/>
        </a:prstGeom>
        <a:noFill/>
        <a:ln>
          <a:noFill/>
        </a:ln>
      </xdr:spPr>
    </xdr:pic>
    <xdr:clientData/>
  </xdr:twoCellAnchor>
  <xdr:twoCellAnchor editAs="oneCell">
    <xdr:from>
      <xdr:col>0</xdr:col>
      <xdr:colOff>276225</xdr:colOff>
      <xdr:row>255</xdr:row>
      <xdr:rowOff>19050</xdr:rowOff>
    </xdr:from>
    <xdr:to>
      <xdr:col>1</xdr:col>
      <xdr:colOff>5087</xdr:colOff>
      <xdr:row>255</xdr:row>
      <xdr:rowOff>562759</xdr:rowOff>
    </xdr:to>
    <xdr:pic>
      <xdr:nvPicPr>
        <xdr:cNvPr id="22" name="Picture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6225" y="52292250"/>
          <a:ext cx="338462" cy="543709"/>
        </a:xfrm>
        <a:prstGeom prst="rect">
          <a:avLst/>
        </a:prstGeom>
      </xdr:spPr>
    </xdr:pic>
    <xdr:clientData/>
  </xdr:twoCellAnchor>
  <xdr:oneCellAnchor>
    <xdr:from>
      <xdr:col>0</xdr:col>
      <xdr:colOff>304800</xdr:colOff>
      <xdr:row>302</xdr:row>
      <xdr:rowOff>9525</xdr:rowOff>
    </xdr:from>
    <xdr:ext cx="338462" cy="543709"/>
    <xdr:pic>
      <xdr:nvPicPr>
        <xdr:cNvPr id="16" name="Picture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4800" y="62283975"/>
          <a:ext cx="338462" cy="543709"/>
        </a:xfrm>
        <a:prstGeom prst="rect">
          <a:avLst/>
        </a:prstGeom>
      </xdr:spPr>
    </xdr:pic>
    <xdr:clientData/>
  </xdr:oneCellAnchor>
  <xdr:twoCellAnchor editAs="oneCell">
    <xdr:from>
      <xdr:col>7</xdr:col>
      <xdr:colOff>9525</xdr:colOff>
      <xdr:row>302</xdr:row>
      <xdr:rowOff>19050</xdr:rowOff>
    </xdr:from>
    <xdr:to>
      <xdr:col>7</xdr:col>
      <xdr:colOff>333374</xdr:colOff>
      <xdr:row>302</xdr:row>
      <xdr:rowOff>552449</xdr:rowOff>
    </xdr:to>
    <xdr:pic>
      <xdr:nvPicPr>
        <xdr:cNvPr id="21" name="Picture 20">
          <a:extLst>
            <a:ext uri="{FF2B5EF4-FFF2-40B4-BE49-F238E27FC236}">
              <a16:creationId xmlns:a16="http://schemas.microsoft.com/office/drawing/2014/main" id="{00000000-0008-0000-0300-00001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33950" y="62083950"/>
          <a:ext cx="323849" cy="5333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400-000002000000}"/>
            </a:ext>
          </a:extLst>
        </xdr:cNvPr>
        <xdr:cNvCxnSpPr/>
      </xdr:nvCxnSpPr>
      <xdr:spPr>
        <a:xfrm flipH="1">
          <a:off x="34947225" y="914400"/>
          <a:ext cx="361950" cy="866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400-000003000000}"/>
            </a:ext>
          </a:extLst>
        </xdr:cNvPr>
        <xdr:cNvCxnSpPr/>
      </xdr:nvCxnSpPr>
      <xdr:spPr>
        <a:xfrm flipH="1">
          <a:off x="34937700" y="914400"/>
          <a:ext cx="371475"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400-000004000000}"/>
            </a:ext>
          </a:extLst>
        </xdr:cNvPr>
        <xdr:cNvCxnSpPr/>
      </xdr:nvCxnSpPr>
      <xdr:spPr>
        <a:xfrm flipH="1">
          <a:off x="37242750" y="600075"/>
          <a:ext cx="1104901" cy="1619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400-000005000000}"/>
            </a:ext>
          </a:extLst>
        </xdr:cNvPr>
        <xdr:cNvCxnSpPr/>
      </xdr:nvCxnSpPr>
      <xdr:spPr>
        <a:xfrm flipH="1">
          <a:off x="30956250" y="666750"/>
          <a:ext cx="200025" cy="1857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7170" name="Drop Dow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7171" name="Drop Dow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11</xdr:row>
          <xdr:rowOff>0</xdr:rowOff>
        </xdr:to>
        <xdr:sp macro="" textlink="">
          <xdr:nvSpPr>
            <xdr:cNvPr id="7173" name="Drop Down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7174" name="Drop Dow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9525</xdr:rowOff>
        </xdr:to>
        <xdr:sp macro="" textlink="">
          <xdr:nvSpPr>
            <xdr:cNvPr id="7175" name="Drop Dow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7176" name="Drop Dow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7177" name="Drop Down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7178" name="Drop Down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7179" name="Drop Down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7180" name="Drop Down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9525</xdr:rowOff>
        </xdr:to>
        <xdr:sp macro="" textlink="">
          <xdr:nvSpPr>
            <xdr:cNvPr id="7181" name="Drop Dow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7182" name="Drop Dow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7183" name="Drop Down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7184" name="Drop Dow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7185" name="Drop Dow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7186" name="Drop Down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9525</xdr:rowOff>
        </xdr:to>
        <xdr:sp macro="" textlink="">
          <xdr:nvSpPr>
            <xdr:cNvPr id="7187" name="Drop Down 19" hidden="1">
              <a:extLst>
                <a:ext uri="{63B3BB69-23CF-44E3-9099-C40C66FF867C}">
                  <a14:compatExt spid="_x0000_s7187"/>
                </a:ext>
                <a:ext uri="{FF2B5EF4-FFF2-40B4-BE49-F238E27FC236}">
                  <a16:creationId xmlns:a16="http://schemas.microsoft.com/office/drawing/2014/main" id="{00000000-0008-0000-0400-00001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26</xdr:row>
          <xdr:rowOff>0</xdr:rowOff>
        </xdr:to>
        <xdr:sp macro="" textlink="">
          <xdr:nvSpPr>
            <xdr:cNvPr id="7188" name="Drop Down 20" hidden="1">
              <a:extLst>
                <a:ext uri="{63B3BB69-23CF-44E3-9099-C40C66FF867C}">
                  <a14:compatExt spid="_x0000_s7188"/>
                </a:ext>
                <a:ext uri="{FF2B5EF4-FFF2-40B4-BE49-F238E27FC236}">
                  <a16:creationId xmlns:a16="http://schemas.microsoft.com/office/drawing/2014/main" id="{00000000-0008-0000-0400-00001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7189" name="Drop Down 21" hidden="1">
              <a:extLst>
                <a:ext uri="{63B3BB69-23CF-44E3-9099-C40C66FF867C}">
                  <a14:compatExt spid="_x0000_s7189"/>
                </a:ext>
                <a:ext uri="{FF2B5EF4-FFF2-40B4-BE49-F238E27FC236}">
                  <a16:creationId xmlns:a16="http://schemas.microsoft.com/office/drawing/2014/main" id="{00000000-0008-0000-0400-00001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7190" name="Drop Down 22" hidden="1">
              <a:extLst>
                <a:ext uri="{63B3BB69-23CF-44E3-9099-C40C66FF867C}">
                  <a14:compatExt spid="_x0000_s7190"/>
                </a:ext>
                <a:ext uri="{FF2B5EF4-FFF2-40B4-BE49-F238E27FC236}">
                  <a16:creationId xmlns:a16="http://schemas.microsoft.com/office/drawing/2014/main" id="{00000000-0008-0000-0400-00001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7191" name="Drop Down 23" hidden="1">
              <a:extLst>
                <a:ext uri="{63B3BB69-23CF-44E3-9099-C40C66FF867C}">
                  <a14:compatExt spid="_x0000_s7191"/>
                </a:ext>
                <a:ext uri="{FF2B5EF4-FFF2-40B4-BE49-F238E27FC236}">
                  <a16:creationId xmlns:a16="http://schemas.microsoft.com/office/drawing/2014/main" id="{00000000-0008-0000-0400-00001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7192" name="Drop Down 24" hidden="1">
              <a:extLst>
                <a:ext uri="{63B3BB69-23CF-44E3-9099-C40C66FF867C}">
                  <a14:compatExt spid="_x0000_s7192"/>
                </a:ext>
                <a:ext uri="{FF2B5EF4-FFF2-40B4-BE49-F238E27FC236}">
                  <a16:creationId xmlns:a16="http://schemas.microsoft.com/office/drawing/2014/main" id="{00000000-0008-0000-0400-00001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9525</xdr:rowOff>
        </xdr:to>
        <xdr:sp macro="" textlink="">
          <xdr:nvSpPr>
            <xdr:cNvPr id="7193" name="Drop Down 25" hidden="1">
              <a:extLst>
                <a:ext uri="{63B3BB69-23CF-44E3-9099-C40C66FF867C}">
                  <a14:compatExt spid="_x0000_s7193"/>
                </a:ext>
                <a:ext uri="{FF2B5EF4-FFF2-40B4-BE49-F238E27FC236}">
                  <a16:creationId xmlns:a16="http://schemas.microsoft.com/office/drawing/2014/main" id="{00000000-0008-0000-0400-00001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7194" name="Drop Down 26" hidden="1">
              <a:extLst>
                <a:ext uri="{63B3BB69-23CF-44E3-9099-C40C66FF867C}">
                  <a14:compatExt spid="_x0000_s7194"/>
                </a:ext>
                <a:ext uri="{FF2B5EF4-FFF2-40B4-BE49-F238E27FC236}">
                  <a16:creationId xmlns:a16="http://schemas.microsoft.com/office/drawing/2014/main" id="{00000000-0008-0000-0400-00001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7195" name="Drop Down 27" hidden="1">
              <a:extLst>
                <a:ext uri="{63B3BB69-23CF-44E3-9099-C40C66FF867C}">
                  <a14:compatExt spid="_x0000_s7195"/>
                </a:ext>
                <a:ext uri="{FF2B5EF4-FFF2-40B4-BE49-F238E27FC236}">
                  <a16:creationId xmlns:a16="http://schemas.microsoft.com/office/drawing/2014/main" id="{00000000-0008-0000-0400-00001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7196" name="Drop Down 28" hidden="1">
              <a:extLst>
                <a:ext uri="{63B3BB69-23CF-44E3-9099-C40C66FF867C}">
                  <a14:compatExt spid="_x0000_s7196"/>
                </a:ext>
                <a:ext uri="{FF2B5EF4-FFF2-40B4-BE49-F238E27FC236}">
                  <a16:creationId xmlns:a16="http://schemas.microsoft.com/office/drawing/2014/main" id="{00000000-0008-0000-0400-00001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7197" name="Drop Down 29" hidden="1">
              <a:extLst>
                <a:ext uri="{63B3BB69-23CF-44E3-9099-C40C66FF867C}">
                  <a14:compatExt spid="_x0000_s7197"/>
                </a:ext>
                <a:ext uri="{FF2B5EF4-FFF2-40B4-BE49-F238E27FC236}">
                  <a16:creationId xmlns:a16="http://schemas.microsoft.com/office/drawing/2014/main" id="{00000000-0008-0000-0400-00001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7198" name="Drop Down 30" hidden="1">
              <a:extLst>
                <a:ext uri="{63B3BB69-23CF-44E3-9099-C40C66FF867C}">
                  <a14:compatExt spid="_x0000_s7198"/>
                </a:ext>
                <a:ext uri="{FF2B5EF4-FFF2-40B4-BE49-F238E27FC236}">
                  <a16:creationId xmlns:a16="http://schemas.microsoft.com/office/drawing/2014/main" id="{00000000-0008-0000-0400-00001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9525</xdr:rowOff>
        </xdr:to>
        <xdr:sp macro="" textlink="">
          <xdr:nvSpPr>
            <xdr:cNvPr id="7199" name="Drop Down 31" hidden="1">
              <a:extLst>
                <a:ext uri="{63B3BB69-23CF-44E3-9099-C40C66FF867C}">
                  <a14:compatExt spid="_x0000_s7199"/>
                </a:ext>
                <a:ext uri="{FF2B5EF4-FFF2-40B4-BE49-F238E27FC236}">
                  <a16:creationId xmlns:a16="http://schemas.microsoft.com/office/drawing/2014/main" id="{00000000-0008-0000-0400-00001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38</xdr:row>
          <xdr:rowOff>0</xdr:rowOff>
        </xdr:to>
        <xdr:sp macro="" textlink="">
          <xdr:nvSpPr>
            <xdr:cNvPr id="7200" name="Drop Down 32" hidden="1">
              <a:extLst>
                <a:ext uri="{63B3BB69-23CF-44E3-9099-C40C66FF867C}">
                  <a14:compatExt spid="_x0000_s7200"/>
                </a:ext>
                <a:ext uri="{FF2B5EF4-FFF2-40B4-BE49-F238E27FC236}">
                  <a16:creationId xmlns:a16="http://schemas.microsoft.com/office/drawing/2014/main" id="{00000000-0008-0000-0400-00002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7201" name="Drop Down 33" hidden="1">
              <a:extLst>
                <a:ext uri="{63B3BB69-23CF-44E3-9099-C40C66FF867C}">
                  <a14:compatExt spid="_x0000_s7201"/>
                </a:ext>
                <a:ext uri="{FF2B5EF4-FFF2-40B4-BE49-F238E27FC236}">
                  <a16:creationId xmlns:a16="http://schemas.microsoft.com/office/drawing/2014/main" id="{00000000-0008-0000-0400-00002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7202" name="Drop Down 34" hidden="1">
              <a:extLst>
                <a:ext uri="{63B3BB69-23CF-44E3-9099-C40C66FF867C}">
                  <a14:compatExt spid="_x0000_s7202"/>
                </a:ext>
                <a:ext uri="{FF2B5EF4-FFF2-40B4-BE49-F238E27FC236}">
                  <a16:creationId xmlns:a16="http://schemas.microsoft.com/office/drawing/2014/main" id="{00000000-0008-0000-0400-00002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7203" name="Drop Down 35" hidden="1">
              <a:extLst>
                <a:ext uri="{63B3BB69-23CF-44E3-9099-C40C66FF867C}">
                  <a14:compatExt spid="_x0000_s7203"/>
                </a:ext>
                <a:ext uri="{FF2B5EF4-FFF2-40B4-BE49-F238E27FC236}">
                  <a16:creationId xmlns:a16="http://schemas.microsoft.com/office/drawing/2014/main" id="{00000000-0008-0000-0400-00002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7204" name="Drop Down 36" hidden="1">
              <a:extLst>
                <a:ext uri="{63B3BB69-23CF-44E3-9099-C40C66FF867C}">
                  <a14:compatExt spid="_x0000_s7204"/>
                </a:ext>
                <a:ext uri="{FF2B5EF4-FFF2-40B4-BE49-F238E27FC236}">
                  <a16:creationId xmlns:a16="http://schemas.microsoft.com/office/drawing/2014/main" id="{00000000-0008-0000-0400-00002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9525</xdr:rowOff>
        </xdr:to>
        <xdr:sp macro="" textlink="">
          <xdr:nvSpPr>
            <xdr:cNvPr id="7205" name="Drop Down 37" hidden="1">
              <a:extLst>
                <a:ext uri="{63B3BB69-23CF-44E3-9099-C40C66FF867C}">
                  <a14:compatExt spid="_x0000_s7205"/>
                </a:ext>
                <a:ext uri="{FF2B5EF4-FFF2-40B4-BE49-F238E27FC236}">
                  <a16:creationId xmlns:a16="http://schemas.microsoft.com/office/drawing/2014/main" id="{00000000-0008-0000-04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44</xdr:row>
          <xdr:rowOff>0</xdr:rowOff>
        </xdr:to>
        <xdr:sp macro="" textlink="">
          <xdr:nvSpPr>
            <xdr:cNvPr id="7206" name="Drop Down 38" hidden="1">
              <a:extLst>
                <a:ext uri="{63B3BB69-23CF-44E3-9099-C40C66FF867C}">
                  <a14:compatExt spid="_x0000_s7206"/>
                </a:ext>
                <a:ext uri="{FF2B5EF4-FFF2-40B4-BE49-F238E27FC236}">
                  <a16:creationId xmlns:a16="http://schemas.microsoft.com/office/drawing/2014/main" id="{00000000-0008-0000-0400-00002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7207" name="Drop Down 39" hidden="1">
              <a:extLst>
                <a:ext uri="{63B3BB69-23CF-44E3-9099-C40C66FF867C}">
                  <a14:compatExt spid="_x0000_s7207"/>
                </a:ext>
                <a:ext uri="{FF2B5EF4-FFF2-40B4-BE49-F238E27FC236}">
                  <a16:creationId xmlns:a16="http://schemas.microsoft.com/office/drawing/2014/main" id="{00000000-0008-0000-0400-00002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7208" name="Drop Down 40" hidden="1">
              <a:extLst>
                <a:ext uri="{63B3BB69-23CF-44E3-9099-C40C66FF867C}">
                  <a14:compatExt spid="_x0000_s7208"/>
                </a:ext>
                <a:ext uri="{FF2B5EF4-FFF2-40B4-BE49-F238E27FC236}">
                  <a16:creationId xmlns:a16="http://schemas.microsoft.com/office/drawing/2014/main" id="{00000000-0008-0000-0400-00002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7209" name="Drop Down 41" hidden="1">
              <a:extLst>
                <a:ext uri="{63B3BB69-23CF-44E3-9099-C40C66FF867C}">
                  <a14:compatExt spid="_x0000_s7209"/>
                </a:ext>
                <a:ext uri="{FF2B5EF4-FFF2-40B4-BE49-F238E27FC236}">
                  <a16:creationId xmlns:a16="http://schemas.microsoft.com/office/drawing/2014/main" id="{00000000-0008-0000-0400-00002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7210" name="Drop Down 42" hidden="1">
              <a:extLst>
                <a:ext uri="{63B3BB69-23CF-44E3-9099-C40C66FF867C}">
                  <a14:compatExt spid="_x0000_s7210"/>
                </a:ext>
                <a:ext uri="{FF2B5EF4-FFF2-40B4-BE49-F238E27FC236}">
                  <a16:creationId xmlns:a16="http://schemas.microsoft.com/office/drawing/2014/main" id="{00000000-0008-0000-0400-00002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9525</xdr:rowOff>
        </xdr:to>
        <xdr:sp macro="" textlink="">
          <xdr:nvSpPr>
            <xdr:cNvPr id="7211" name="Drop Down 43" hidden="1">
              <a:extLst>
                <a:ext uri="{63B3BB69-23CF-44E3-9099-C40C66FF867C}">
                  <a14:compatExt spid="_x0000_s7211"/>
                </a:ext>
                <a:ext uri="{FF2B5EF4-FFF2-40B4-BE49-F238E27FC236}">
                  <a16:creationId xmlns:a16="http://schemas.microsoft.com/office/drawing/2014/main" id="{00000000-0008-0000-0400-00002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7212" name="Drop Down 44" hidden="1">
              <a:extLst>
                <a:ext uri="{63B3BB69-23CF-44E3-9099-C40C66FF867C}">
                  <a14:compatExt spid="_x0000_s7212"/>
                </a:ext>
                <a:ext uri="{FF2B5EF4-FFF2-40B4-BE49-F238E27FC236}">
                  <a16:creationId xmlns:a16="http://schemas.microsoft.com/office/drawing/2014/main" id="{00000000-0008-0000-0400-00002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7213" name="Drop Down 45" hidden="1">
              <a:extLst>
                <a:ext uri="{63B3BB69-23CF-44E3-9099-C40C66FF867C}">
                  <a14:compatExt spid="_x0000_s7213"/>
                </a:ext>
                <a:ext uri="{FF2B5EF4-FFF2-40B4-BE49-F238E27FC236}">
                  <a16:creationId xmlns:a16="http://schemas.microsoft.com/office/drawing/2014/main" id="{00000000-0008-0000-0400-00002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11</xdr:row>
          <xdr:rowOff>0</xdr:rowOff>
        </xdr:to>
        <xdr:sp macro="" textlink="">
          <xdr:nvSpPr>
            <xdr:cNvPr id="7214" name="Drop Down 46" hidden="1">
              <a:extLst>
                <a:ext uri="{63B3BB69-23CF-44E3-9099-C40C66FF867C}">
                  <a14:compatExt spid="_x0000_s7214"/>
                </a:ext>
                <a:ext uri="{FF2B5EF4-FFF2-40B4-BE49-F238E27FC236}">
                  <a16:creationId xmlns:a16="http://schemas.microsoft.com/office/drawing/2014/main" id="{00000000-0008-0000-0400-00002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7215" name="Drop Down 47" hidden="1">
              <a:extLst>
                <a:ext uri="{63B3BB69-23CF-44E3-9099-C40C66FF867C}">
                  <a14:compatExt spid="_x0000_s7215"/>
                </a:ext>
                <a:ext uri="{FF2B5EF4-FFF2-40B4-BE49-F238E27FC236}">
                  <a16:creationId xmlns:a16="http://schemas.microsoft.com/office/drawing/2014/main" id="{00000000-0008-0000-0400-00002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9525</xdr:rowOff>
        </xdr:to>
        <xdr:sp macro="" textlink="">
          <xdr:nvSpPr>
            <xdr:cNvPr id="7216" name="Drop Down 48" hidden="1">
              <a:extLst>
                <a:ext uri="{63B3BB69-23CF-44E3-9099-C40C66FF867C}">
                  <a14:compatExt spid="_x0000_s7216"/>
                </a:ext>
                <a:ext uri="{FF2B5EF4-FFF2-40B4-BE49-F238E27FC236}">
                  <a16:creationId xmlns:a16="http://schemas.microsoft.com/office/drawing/2014/main" id="{00000000-0008-0000-0400-00003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7217" name="Drop Down 49" hidden="1">
              <a:extLst>
                <a:ext uri="{63B3BB69-23CF-44E3-9099-C40C66FF867C}">
                  <a14:compatExt spid="_x0000_s7217"/>
                </a:ext>
                <a:ext uri="{FF2B5EF4-FFF2-40B4-BE49-F238E27FC236}">
                  <a16:creationId xmlns:a16="http://schemas.microsoft.com/office/drawing/2014/main" id="{00000000-0008-0000-0400-00003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7218" name="Drop Down 50" hidden="1">
              <a:extLst>
                <a:ext uri="{63B3BB69-23CF-44E3-9099-C40C66FF867C}">
                  <a14:compatExt spid="_x0000_s7218"/>
                </a:ext>
                <a:ext uri="{FF2B5EF4-FFF2-40B4-BE49-F238E27FC236}">
                  <a16:creationId xmlns:a16="http://schemas.microsoft.com/office/drawing/2014/main" id="{00000000-0008-0000-0400-00003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7219" name="Drop Down 51" hidden="1">
              <a:extLst>
                <a:ext uri="{63B3BB69-23CF-44E3-9099-C40C66FF867C}">
                  <a14:compatExt spid="_x0000_s7219"/>
                </a:ext>
                <a:ext uri="{FF2B5EF4-FFF2-40B4-BE49-F238E27FC236}">
                  <a16:creationId xmlns:a16="http://schemas.microsoft.com/office/drawing/2014/main" id="{00000000-0008-0000-0400-00003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7220" name="Drop Down 52" hidden="1">
              <a:extLst>
                <a:ext uri="{63B3BB69-23CF-44E3-9099-C40C66FF867C}">
                  <a14:compatExt spid="_x0000_s7220"/>
                </a:ext>
                <a:ext uri="{FF2B5EF4-FFF2-40B4-BE49-F238E27FC236}">
                  <a16:creationId xmlns:a16="http://schemas.microsoft.com/office/drawing/2014/main" id="{00000000-0008-0000-0400-00003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7221" name="Drop Down 53" hidden="1">
              <a:extLst>
                <a:ext uri="{63B3BB69-23CF-44E3-9099-C40C66FF867C}">
                  <a14:compatExt spid="_x0000_s7221"/>
                </a:ext>
                <a:ext uri="{FF2B5EF4-FFF2-40B4-BE49-F238E27FC236}">
                  <a16:creationId xmlns:a16="http://schemas.microsoft.com/office/drawing/2014/main" id="{00000000-0008-0000-0400-00003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7222" name="Drop Down 54" hidden="1">
              <a:extLst>
                <a:ext uri="{63B3BB69-23CF-44E3-9099-C40C66FF867C}">
                  <a14:compatExt spid="_x0000_s7222"/>
                </a:ext>
                <a:ext uri="{FF2B5EF4-FFF2-40B4-BE49-F238E27FC236}">
                  <a16:creationId xmlns:a16="http://schemas.microsoft.com/office/drawing/2014/main" id="{00000000-0008-0000-0400-00003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9525</xdr:rowOff>
        </xdr:to>
        <xdr:sp macro="" textlink="">
          <xdr:nvSpPr>
            <xdr:cNvPr id="7223" name="Drop Down 55" hidden="1">
              <a:extLst>
                <a:ext uri="{63B3BB69-23CF-44E3-9099-C40C66FF867C}">
                  <a14:compatExt spid="_x0000_s7223"/>
                </a:ext>
                <a:ext uri="{FF2B5EF4-FFF2-40B4-BE49-F238E27FC236}">
                  <a16:creationId xmlns:a16="http://schemas.microsoft.com/office/drawing/2014/main" id="{00000000-0008-0000-0400-00003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7224" name="Drop Down 56" hidden="1">
              <a:extLst>
                <a:ext uri="{63B3BB69-23CF-44E3-9099-C40C66FF867C}">
                  <a14:compatExt spid="_x0000_s7224"/>
                </a:ext>
                <a:ext uri="{FF2B5EF4-FFF2-40B4-BE49-F238E27FC236}">
                  <a16:creationId xmlns:a16="http://schemas.microsoft.com/office/drawing/2014/main" id="{00000000-0008-0000-0400-00003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7225" name="Drop Down 57" hidden="1">
              <a:extLst>
                <a:ext uri="{63B3BB69-23CF-44E3-9099-C40C66FF867C}">
                  <a14:compatExt spid="_x0000_s7225"/>
                </a:ext>
                <a:ext uri="{FF2B5EF4-FFF2-40B4-BE49-F238E27FC236}">
                  <a16:creationId xmlns:a16="http://schemas.microsoft.com/office/drawing/2014/main" id="{00000000-0008-0000-0400-00003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7226" name="Drop Down 58" hidden="1">
              <a:extLst>
                <a:ext uri="{63B3BB69-23CF-44E3-9099-C40C66FF867C}">
                  <a14:compatExt spid="_x0000_s7226"/>
                </a:ext>
                <a:ext uri="{FF2B5EF4-FFF2-40B4-BE49-F238E27FC236}">
                  <a16:creationId xmlns:a16="http://schemas.microsoft.com/office/drawing/2014/main" id="{00000000-0008-0000-0400-00003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7227" name="Drop Down 59" hidden="1">
              <a:extLst>
                <a:ext uri="{63B3BB69-23CF-44E3-9099-C40C66FF867C}">
                  <a14:compatExt spid="_x0000_s7227"/>
                </a:ext>
                <a:ext uri="{FF2B5EF4-FFF2-40B4-BE49-F238E27FC236}">
                  <a16:creationId xmlns:a16="http://schemas.microsoft.com/office/drawing/2014/main" id="{00000000-0008-0000-0400-00003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9525</xdr:rowOff>
        </xdr:to>
        <xdr:sp macro="" textlink="">
          <xdr:nvSpPr>
            <xdr:cNvPr id="7228" name="Drop Down 60" hidden="1">
              <a:extLst>
                <a:ext uri="{63B3BB69-23CF-44E3-9099-C40C66FF867C}">
                  <a14:compatExt spid="_x0000_s7228"/>
                </a:ext>
                <a:ext uri="{FF2B5EF4-FFF2-40B4-BE49-F238E27FC236}">
                  <a16:creationId xmlns:a16="http://schemas.microsoft.com/office/drawing/2014/main" id="{00000000-0008-0000-0400-00003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26</xdr:row>
          <xdr:rowOff>0</xdr:rowOff>
        </xdr:to>
        <xdr:sp macro="" textlink="">
          <xdr:nvSpPr>
            <xdr:cNvPr id="7229" name="Drop Down 61" hidden="1">
              <a:extLst>
                <a:ext uri="{63B3BB69-23CF-44E3-9099-C40C66FF867C}">
                  <a14:compatExt spid="_x0000_s7229"/>
                </a:ext>
                <a:ext uri="{FF2B5EF4-FFF2-40B4-BE49-F238E27FC236}">
                  <a16:creationId xmlns:a16="http://schemas.microsoft.com/office/drawing/2014/main" id="{00000000-0008-0000-0400-00003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7230" name="Drop Down 62" hidden="1">
              <a:extLst>
                <a:ext uri="{63B3BB69-23CF-44E3-9099-C40C66FF867C}">
                  <a14:compatExt spid="_x0000_s7230"/>
                </a:ext>
                <a:ext uri="{FF2B5EF4-FFF2-40B4-BE49-F238E27FC236}">
                  <a16:creationId xmlns:a16="http://schemas.microsoft.com/office/drawing/2014/main" id="{00000000-0008-0000-0400-00003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7231" name="Drop Down 63" hidden="1">
              <a:extLst>
                <a:ext uri="{63B3BB69-23CF-44E3-9099-C40C66FF867C}">
                  <a14:compatExt spid="_x0000_s7231"/>
                </a:ext>
                <a:ext uri="{FF2B5EF4-FFF2-40B4-BE49-F238E27FC236}">
                  <a16:creationId xmlns:a16="http://schemas.microsoft.com/office/drawing/2014/main" id="{00000000-0008-0000-0400-00003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7232" name="Drop Down 64" hidden="1">
              <a:extLst>
                <a:ext uri="{63B3BB69-23CF-44E3-9099-C40C66FF867C}">
                  <a14:compatExt spid="_x0000_s7232"/>
                </a:ext>
                <a:ext uri="{FF2B5EF4-FFF2-40B4-BE49-F238E27FC236}">
                  <a16:creationId xmlns:a16="http://schemas.microsoft.com/office/drawing/2014/main" id="{00000000-0008-0000-0400-00004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7233" name="Drop Down 65" hidden="1">
              <a:extLst>
                <a:ext uri="{63B3BB69-23CF-44E3-9099-C40C66FF867C}">
                  <a14:compatExt spid="_x0000_s7233"/>
                </a:ext>
                <a:ext uri="{FF2B5EF4-FFF2-40B4-BE49-F238E27FC236}">
                  <a16:creationId xmlns:a16="http://schemas.microsoft.com/office/drawing/2014/main" id="{00000000-0008-0000-0400-00004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9525</xdr:rowOff>
        </xdr:to>
        <xdr:sp macro="" textlink="">
          <xdr:nvSpPr>
            <xdr:cNvPr id="7234" name="Drop Down 66" hidden="1">
              <a:extLst>
                <a:ext uri="{63B3BB69-23CF-44E3-9099-C40C66FF867C}">
                  <a14:compatExt spid="_x0000_s7234"/>
                </a:ext>
                <a:ext uri="{FF2B5EF4-FFF2-40B4-BE49-F238E27FC236}">
                  <a16:creationId xmlns:a16="http://schemas.microsoft.com/office/drawing/2014/main" id="{00000000-0008-0000-0400-00004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7235" name="Drop Down 67" hidden="1">
              <a:extLst>
                <a:ext uri="{63B3BB69-23CF-44E3-9099-C40C66FF867C}">
                  <a14:compatExt spid="_x0000_s7235"/>
                </a:ext>
                <a:ext uri="{FF2B5EF4-FFF2-40B4-BE49-F238E27FC236}">
                  <a16:creationId xmlns:a16="http://schemas.microsoft.com/office/drawing/2014/main" id="{00000000-0008-0000-0400-00004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7236" name="Drop Down 68" hidden="1">
              <a:extLst>
                <a:ext uri="{63B3BB69-23CF-44E3-9099-C40C66FF867C}">
                  <a14:compatExt spid="_x0000_s7236"/>
                </a:ext>
                <a:ext uri="{FF2B5EF4-FFF2-40B4-BE49-F238E27FC236}">
                  <a16:creationId xmlns:a16="http://schemas.microsoft.com/office/drawing/2014/main" id="{00000000-0008-0000-0400-00004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7237" name="Drop Down 69" hidden="1">
              <a:extLst>
                <a:ext uri="{63B3BB69-23CF-44E3-9099-C40C66FF867C}">
                  <a14:compatExt spid="_x0000_s7237"/>
                </a:ext>
                <a:ext uri="{FF2B5EF4-FFF2-40B4-BE49-F238E27FC236}">
                  <a16:creationId xmlns:a16="http://schemas.microsoft.com/office/drawing/2014/main" id="{00000000-0008-0000-0400-00004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7238" name="Drop Down 70" hidden="1">
              <a:extLst>
                <a:ext uri="{63B3BB69-23CF-44E3-9099-C40C66FF867C}">
                  <a14:compatExt spid="_x0000_s7238"/>
                </a:ext>
                <a:ext uri="{FF2B5EF4-FFF2-40B4-BE49-F238E27FC236}">
                  <a16:creationId xmlns:a16="http://schemas.microsoft.com/office/drawing/2014/main" id="{00000000-0008-0000-0400-00004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7239" name="Drop Down 71" hidden="1">
              <a:extLst>
                <a:ext uri="{63B3BB69-23CF-44E3-9099-C40C66FF867C}">
                  <a14:compatExt spid="_x0000_s7239"/>
                </a:ext>
                <a:ext uri="{FF2B5EF4-FFF2-40B4-BE49-F238E27FC236}">
                  <a16:creationId xmlns:a16="http://schemas.microsoft.com/office/drawing/2014/main" id="{00000000-0008-0000-0400-00004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9525</xdr:rowOff>
        </xdr:to>
        <xdr:sp macro="" textlink="">
          <xdr:nvSpPr>
            <xdr:cNvPr id="7240" name="Drop Down 72" hidden="1">
              <a:extLst>
                <a:ext uri="{63B3BB69-23CF-44E3-9099-C40C66FF867C}">
                  <a14:compatExt spid="_x0000_s7240"/>
                </a:ext>
                <a:ext uri="{FF2B5EF4-FFF2-40B4-BE49-F238E27FC236}">
                  <a16:creationId xmlns:a16="http://schemas.microsoft.com/office/drawing/2014/main" id="{00000000-0008-0000-0400-00004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38</xdr:row>
          <xdr:rowOff>0</xdr:rowOff>
        </xdr:to>
        <xdr:sp macro="" textlink="">
          <xdr:nvSpPr>
            <xdr:cNvPr id="7241" name="Drop Down 73" hidden="1">
              <a:extLst>
                <a:ext uri="{63B3BB69-23CF-44E3-9099-C40C66FF867C}">
                  <a14:compatExt spid="_x0000_s7241"/>
                </a:ext>
                <a:ext uri="{FF2B5EF4-FFF2-40B4-BE49-F238E27FC236}">
                  <a16:creationId xmlns:a16="http://schemas.microsoft.com/office/drawing/2014/main" id="{00000000-0008-0000-0400-00004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7242" name="Drop Down 74" hidden="1">
              <a:extLst>
                <a:ext uri="{63B3BB69-23CF-44E3-9099-C40C66FF867C}">
                  <a14:compatExt spid="_x0000_s7242"/>
                </a:ext>
                <a:ext uri="{FF2B5EF4-FFF2-40B4-BE49-F238E27FC236}">
                  <a16:creationId xmlns:a16="http://schemas.microsoft.com/office/drawing/2014/main" id="{00000000-0008-0000-0400-00004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7243" name="Drop Down 75" hidden="1">
              <a:extLst>
                <a:ext uri="{63B3BB69-23CF-44E3-9099-C40C66FF867C}">
                  <a14:compatExt spid="_x0000_s7243"/>
                </a:ext>
                <a:ext uri="{FF2B5EF4-FFF2-40B4-BE49-F238E27FC236}">
                  <a16:creationId xmlns:a16="http://schemas.microsoft.com/office/drawing/2014/main" id="{00000000-0008-0000-0400-00004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7244" name="Drop Down 76" hidden="1">
              <a:extLst>
                <a:ext uri="{63B3BB69-23CF-44E3-9099-C40C66FF867C}">
                  <a14:compatExt spid="_x0000_s7244"/>
                </a:ext>
                <a:ext uri="{FF2B5EF4-FFF2-40B4-BE49-F238E27FC236}">
                  <a16:creationId xmlns:a16="http://schemas.microsoft.com/office/drawing/2014/main" id="{00000000-0008-0000-0400-00004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7245" name="Drop Down 77" hidden="1">
              <a:extLst>
                <a:ext uri="{63B3BB69-23CF-44E3-9099-C40C66FF867C}">
                  <a14:compatExt spid="_x0000_s7245"/>
                </a:ext>
                <a:ext uri="{FF2B5EF4-FFF2-40B4-BE49-F238E27FC236}">
                  <a16:creationId xmlns:a16="http://schemas.microsoft.com/office/drawing/2014/main" id="{00000000-0008-0000-0400-00004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9525</xdr:rowOff>
        </xdr:to>
        <xdr:sp macro="" textlink="">
          <xdr:nvSpPr>
            <xdr:cNvPr id="7246" name="Drop Down 78" hidden="1">
              <a:extLst>
                <a:ext uri="{63B3BB69-23CF-44E3-9099-C40C66FF867C}">
                  <a14:compatExt spid="_x0000_s7246"/>
                </a:ext>
                <a:ext uri="{FF2B5EF4-FFF2-40B4-BE49-F238E27FC236}">
                  <a16:creationId xmlns:a16="http://schemas.microsoft.com/office/drawing/2014/main" id="{00000000-0008-0000-0400-00004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44</xdr:row>
          <xdr:rowOff>0</xdr:rowOff>
        </xdr:to>
        <xdr:sp macro="" textlink="">
          <xdr:nvSpPr>
            <xdr:cNvPr id="7247" name="Drop Down 79" hidden="1">
              <a:extLst>
                <a:ext uri="{63B3BB69-23CF-44E3-9099-C40C66FF867C}">
                  <a14:compatExt spid="_x0000_s7247"/>
                </a:ext>
                <a:ext uri="{FF2B5EF4-FFF2-40B4-BE49-F238E27FC236}">
                  <a16:creationId xmlns:a16="http://schemas.microsoft.com/office/drawing/2014/main" id="{00000000-0008-0000-0400-00004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7248" name="Drop Down 80" hidden="1">
              <a:extLst>
                <a:ext uri="{63B3BB69-23CF-44E3-9099-C40C66FF867C}">
                  <a14:compatExt spid="_x0000_s7248"/>
                </a:ext>
                <a:ext uri="{FF2B5EF4-FFF2-40B4-BE49-F238E27FC236}">
                  <a16:creationId xmlns:a16="http://schemas.microsoft.com/office/drawing/2014/main" id="{00000000-0008-0000-0400-00005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7249" name="Drop Down 81" hidden="1">
              <a:extLst>
                <a:ext uri="{63B3BB69-23CF-44E3-9099-C40C66FF867C}">
                  <a14:compatExt spid="_x0000_s7249"/>
                </a:ext>
                <a:ext uri="{FF2B5EF4-FFF2-40B4-BE49-F238E27FC236}">
                  <a16:creationId xmlns:a16="http://schemas.microsoft.com/office/drawing/2014/main" id="{00000000-0008-0000-0400-00005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7250" name="Drop Down 82" hidden="1">
              <a:extLst>
                <a:ext uri="{63B3BB69-23CF-44E3-9099-C40C66FF867C}">
                  <a14:compatExt spid="_x0000_s7250"/>
                </a:ext>
                <a:ext uri="{FF2B5EF4-FFF2-40B4-BE49-F238E27FC236}">
                  <a16:creationId xmlns:a16="http://schemas.microsoft.com/office/drawing/2014/main" id="{00000000-0008-0000-0400-00005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7251" name="Drop Down 83" hidden="1">
              <a:extLst>
                <a:ext uri="{63B3BB69-23CF-44E3-9099-C40C66FF867C}">
                  <a14:compatExt spid="_x0000_s7251"/>
                </a:ext>
                <a:ext uri="{FF2B5EF4-FFF2-40B4-BE49-F238E27FC236}">
                  <a16:creationId xmlns:a16="http://schemas.microsoft.com/office/drawing/2014/main" id="{00000000-0008-0000-0400-00005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9525</xdr:rowOff>
        </xdr:to>
        <xdr:sp macro="" textlink="">
          <xdr:nvSpPr>
            <xdr:cNvPr id="7252" name="Drop Down 84" hidden="1">
              <a:extLst>
                <a:ext uri="{63B3BB69-23CF-44E3-9099-C40C66FF867C}">
                  <a14:compatExt spid="_x0000_s7252"/>
                </a:ext>
                <a:ext uri="{FF2B5EF4-FFF2-40B4-BE49-F238E27FC236}">
                  <a16:creationId xmlns:a16="http://schemas.microsoft.com/office/drawing/2014/main" id="{00000000-0008-0000-0400-00005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285750</xdr:colOff>
      <xdr:row>0</xdr:row>
      <xdr:rowOff>85725</xdr:rowOff>
    </xdr:from>
    <xdr:to>
      <xdr:col>9</xdr:col>
      <xdr:colOff>828975</xdr:colOff>
      <xdr:row>3</xdr:row>
      <xdr:rowOff>123825</xdr:rowOff>
    </xdr:to>
    <xdr:pic>
      <xdr:nvPicPr>
        <xdr:cNvPr id="91" name="Picture 90">
          <a:extLst>
            <a:ext uri="{FF2B5EF4-FFF2-40B4-BE49-F238E27FC236}">
              <a16:creationId xmlns:a16="http://schemas.microsoft.com/office/drawing/2014/main" id="{00000000-0008-0000-0400-00005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85725"/>
          <a:ext cx="543225"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500-000002000000}"/>
            </a:ext>
          </a:extLst>
        </xdr:cNvPr>
        <xdr:cNvCxnSpPr/>
      </xdr:nvCxnSpPr>
      <xdr:spPr>
        <a:xfrm flipH="1">
          <a:off x="34947225" y="914400"/>
          <a:ext cx="361950" cy="866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500-000003000000}"/>
            </a:ext>
          </a:extLst>
        </xdr:cNvPr>
        <xdr:cNvCxnSpPr/>
      </xdr:nvCxnSpPr>
      <xdr:spPr>
        <a:xfrm flipH="1">
          <a:off x="34937700" y="914400"/>
          <a:ext cx="371475"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500-000004000000}"/>
            </a:ext>
          </a:extLst>
        </xdr:cNvPr>
        <xdr:cNvCxnSpPr/>
      </xdr:nvCxnSpPr>
      <xdr:spPr>
        <a:xfrm flipH="1">
          <a:off x="37242750" y="600075"/>
          <a:ext cx="1104901" cy="1619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500-000005000000}"/>
            </a:ext>
          </a:extLst>
        </xdr:cNvPr>
        <xdr:cNvCxnSpPr/>
      </xdr:nvCxnSpPr>
      <xdr:spPr>
        <a:xfrm flipH="1">
          <a:off x="30956250" y="666750"/>
          <a:ext cx="200025" cy="1857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6146" name="Drop Down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6147" name="Drop Down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6148" name="Drop Down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11</xdr:row>
          <xdr:rowOff>0</xdr:rowOff>
        </xdr:to>
        <xdr:sp macro="" textlink="">
          <xdr:nvSpPr>
            <xdr:cNvPr id="6149" name="Drop Down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6150" name="Drop Down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0</xdr:rowOff>
        </xdr:to>
        <xdr:sp macro="" textlink="">
          <xdr:nvSpPr>
            <xdr:cNvPr id="6151" name="Drop Down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6152" name="Drop Down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6154" name="Drop Down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6155" name="Drop Down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6156" name="Drop Down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0</xdr:rowOff>
        </xdr:to>
        <xdr:sp macro="" textlink="">
          <xdr:nvSpPr>
            <xdr:cNvPr id="6157" name="Drop Down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6158" name="Drop Down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6159" name="Drop Down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6160" name="Drop Down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6161" name="Drop Down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6162" name="Drop Down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0</xdr:rowOff>
        </xdr:to>
        <xdr:sp macro="" textlink="">
          <xdr:nvSpPr>
            <xdr:cNvPr id="6163" name="Drop Down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26</xdr:row>
          <xdr:rowOff>0</xdr:rowOff>
        </xdr:to>
        <xdr:sp macro="" textlink="">
          <xdr:nvSpPr>
            <xdr:cNvPr id="6164" name="Drop Down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6165" name="Drop Down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6166" name="Drop Down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6167" name="Drop Down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6168" name="Drop Down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0</xdr:rowOff>
        </xdr:to>
        <xdr:sp macro="" textlink="">
          <xdr:nvSpPr>
            <xdr:cNvPr id="6169" name="Drop Down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6170" name="Drop Down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6171" name="Drop Down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6172" name="Drop Down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6173" name="Drop Down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6174" name="Drop Down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0</xdr:rowOff>
        </xdr:to>
        <xdr:sp macro="" textlink="">
          <xdr:nvSpPr>
            <xdr:cNvPr id="6175" name="Drop Down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38</xdr:row>
          <xdr:rowOff>0</xdr:rowOff>
        </xdr:to>
        <xdr:sp macro="" textlink="">
          <xdr:nvSpPr>
            <xdr:cNvPr id="6176" name="Drop Down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6177" name="Drop Down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6178" name="Drop Down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6179" name="Drop Down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6180" name="Drop Down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0</xdr:rowOff>
        </xdr:to>
        <xdr:sp macro="" textlink="">
          <xdr:nvSpPr>
            <xdr:cNvPr id="6181" name="Drop Down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44</xdr:row>
          <xdr:rowOff>0</xdr:rowOff>
        </xdr:to>
        <xdr:sp macro="" textlink="">
          <xdr:nvSpPr>
            <xdr:cNvPr id="6182" name="Drop Down 38"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6183" name="Drop Down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6184" name="Drop Down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6185" name="Drop Down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6186" name="Drop Down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0</xdr:rowOff>
        </xdr:to>
        <xdr:sp macro="" textlink="">
          <xdr:nvSpPr>
            <xdr:cNvPr id="6187" name="Drop Down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6188" name="Drop Down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6189" name="Drop Down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11</xdr:row>
          <xdr:rowOff>0</xdr:rowOff>
        </xdr:to>
        <xdr:sp macro="" textlink="">
          <xdr:nvSpPr>
            <xdr:cNvPr id="6190" name="Drop Down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6191" name="Drop Down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0</xdr:rowOff>
        </xdr:to>
        <xdr:sp macro="" textlink="">
          <xdr:nvSpPr>
            <xdr:cNvPr id="6192" name="Drop Down 48"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6193" name="Drop Down 49"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6194" name="Drop Down 50"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6195" name="Drop Down 51"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6196" name="Drop Down 52"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6197" name="Drop Down 53"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6198" name="Drop Down 54" hidden="1">
              <a:extLst>
                <a:ext uri="{63B3BB69-23CF-44E3-9099-C40C66FF867C}">
                  <a14:compatExt spid="_x0000_s6198"/>
                </a:ext>
                <a:ext uri="{FF2B5EF4-FFF2-40B4-BE49-F238E27FC236}">
                  <a16:creationId xmlns:a16="http://schemas.microsoft.com/office/drawing/2014/main" id="{00000000-0008-0000-0500-00003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0</xdr:rowOff>
        </xdr:to>
        <xdr:sp macro="" textlink="">
          <xdr:nvSpPr>
            <xdr:cNvPr id="6199" name="Drop Down 55" hidden="1">
              <a:extLst>
                <a:ext uri="{63B3BB69-23CF-44E3-9099-C40C66FF867C}">
                  <a14:compatExt spid="_x0000_s6199"/>
                </a:ext>
                <a:ext uri="{FF2B5EF4-FFF2-40B4-BE49-F238E27FC236}">
                  <a16:creationId xmlns:a16="http://schemas.microsoft.com/office/drawing/2014/main" id="{00000000-0008-0000-0500-00003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6200" name="Drop Down 56" hidden="1">
              <a:extLst>
                <a:ext uri="{63B3BB69-23CF-44E3-9099-C40C66FF867C}">
                  <a14:compatExt spid="_x0000_s6200"/>
                </a:ext>
                <a:ext uri="{FF2B5EF4-FFF2-40B4-BE49-F238E27FC236}">
                  <a16:creationId xmlns:a16="http://schemas.microsoft.com/office/drawing/2014/main" id="{00000000-0008-0000-0500-00003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6201" name="Drop Down 57" hidden="1">
              <a:extLst>
                <a:ext uri="{63B3BB69-23CF-44E3-9099-C40C66FF867C}">
                  <a14:compatExt spid="_x0000_s6201"/>
                </a:ext>
                <a:ext uri="{FF2B5EF4-FFF2-40B4-BE49-F238E27FC236}">
                  <a16:creationId xmlns:a16="http://schemas.microsoft.com/office/drawing/2014/main" id="{00000000-0008-0000-05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6202" name="Drop Down 58" hidden="1">
              <a:extLst>
                <a:ext uri="{63B3BB69-23CF-44E3-9099-C40C66FF867C}">
                  <a14:compatExt spid="_x0000_s6202"/>
                </a:ext>
                <a:ext uri="{FF2B5EF4-FFF2-40B4-BE49-F238E27FC236}">
                  <a16:creationId xmlns:a16="http://schemas.microsoft.com/office/drawing/2014/main" id="{00000000-0008-0000-05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6203" name="Drop Down 59" hidden="1">
              <a:extLst>
                <a:ext uri="{63B3BB69-23CF-44E3-9099-C40C66FF867C}">
                  <a14:compatExt spid="_x0000_s6203"/>
                </a:ext>
                <a:ext uri="{FF2B5EF4-FFF2-40B4-BE49-F238E27FC236}">
                  <a16:creationId xmlns:a16="http://schemas.microsoft.com/office/drawing/2014/main" id="{00000000-0008-0000-0500-00003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0</xdr:rowOff>
        </xdr:to>
        <xdr:sp macro="" textlink="">
          <xdr:nvSpPr>
            <xdr:cNvPr id="6204" name="Drop Down 60" hidden="1">
              <a:extLst>
                <a:ext uri="{63B3BB69-23CF-44E3-9099-C40C66FF867C}">
                  <a14:compatExt spid="_x0000_s6204"/>
                </a:ext>
                <a:ext uri="{FF2B5EF4-FFF2-40B4-BE49-F238E27FC236}">
                  <a16:creationId xmlns:a16="http://schemas.microsoft.com/office/drawing/2014/main" id="{00000000-0008-0000-0500-00003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26</xdr:row>
          <xdr:rowOff>0</xdr:rowOff>
        </xdr:to>
        <xdr:sp macro="" textlink="">
          <xdr:nvSpPr>
            <xdr:cNvPr id="6205" name="Drop Down 61" hidden="1">
              <a:extLst>
                <a:ext uri="{63B3BB69-23CF-44E3-9099-C40C66FF867C}">
                  <a14:compatExt spid="_x0000_s6205"/>
                </a:ext>
                <a:ext uri="{FF2B5EF4-FFF2-40B4-BE49-F238E27FC236}">
                  <a16:creationId xmlns:a16="http://schemas.microsoft.com/office/drawing/2014/main" id="{00000000-0008-0000-05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6206" name="Drop Down 62" hidden="1">
              <a:extLst>
                <a:ext uri="{63B3BB69-23CF-44E3-9099-C40C66FF867C}">
                  <a14:compatExt spid="_x0000_s6206"/>
                </a:ext>
                <a:ext uri="{FF2B5EF4-FFF2-40B4-BE49-F238E27FC236}">
                  <a16:creationId xmlns:a16="http://schemas.microsoft.com/office/drawing/2014/main" id="{00000000-0008-0000-05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6207" name="Drop Down 63" hidden="1">
              <a:extLst>
                <a:ext uri="{63B3BB69-23CF-44E3-9099-C40C66FF867C}">
                  <a14:compatExt spid="_x0000_s6207"/>
                </a:ext>
                <a:ext uri="{FF2B5EF4-FFF2-40B4-BE49-F238E27FC236}">
                  <a16:creationId xmlns:a16="http://schemas.microsoft.com/office/drawing/2014/main" id="{00000000-0008-0000-0500-00003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6208" name="Drop Down 64" hidden="1">
              <a:extLst>
                <a:ext uri="{63B3BB69-23CF-44E3-9099-C40C66FF867C}">
                  <a14:compatExt spid="_x0000_s6208"/>
                </a:ext>
                <a:ext uri="{FF2B5EF4-FFF2-40B4-BE49-F238E27FC236}">
                  <a16:creationId xmlns:a16="http://schemas.microsoft.com/office/drawing/2014/main" id="{00000000-0008-0000-0500-00004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6209" name="Drop Down 65" hidden="1">
              <a:extLst>
                <a:ext uri="{63B3BB69-23CF-44E3-9099-C40C66FF867C}">
                  <a14:compatExt spid="_x0000_s6209"/>
                </a:ext>
                <a:ext uri="{FF2B5EF4-FFF2-40B4-BE49-F238E27FC236}">
                  <a16:creationId xmlns:a16="http://schemas.microsoft.com/office/drawing/2014/main" id="{00000000-0008-0000-0500-00004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0</xdr:rowOff>
        </xdr:to>
        <xdr:sp macro="" textlink="">
          <xdr:nvSpPr>
            <xdr:cNvPr id="6210" name="Drop Down 66" hidden="1">
              <a:extLst>
                <a:ext uri="{63B3BB69-23CF-44E3-9099-C40C66FF867C}">
                  <a14:compatExt spid="_x0000_s6210"/>
                </a:ext>
                <a:ext uri="{FF2B5EF4-FFF2-40B4-BE49-F238E27FC236}">
                  <a16:creationId xmlns:a16="http://schemas.microsoft.com/office/drawing/2014/main" id="{00000000-0008-0000-0500-00004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6211" name="Drop Down 67" hidden="1">
              <a:extLst>
                <a:ext uri="{63B3BB69-23CF-44E3-9099-C40C66FF867C}">
                  <a14:compatExt spid="_x0000_s6211"/>
                </a:ext>
                <a:ext uri="{FF2B5EF4-FFF2-40B4-BE49-F238E27FC236}">
                  <a16:creationId xmlns:a16="http://schemas.microsoft.com/office/drawing/2014/main" id="{00000000-0008-0000-0500-00004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6212" name="Drop Down 68" hidden="1">
              <a:extLst>
                <a:ext uri="{63B3BB69-23CF-44E3-9099-C40C66FF867C}">
                  <a14:compatExt spid="_x0000_s6212"/>
                </a:ext>
                <a:ext uri="{FF2B5EF4-FFF2-40B4-BE49-F238E27FC236}">
                  <a16:creationId xmlns:a16="http://schemas.microsoft.com/office/drawing/2014/main" id="{00000000-0008-0000-0500-00004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6213" name="Drop Down 69" hidden="1">
              <a:extLst>
                <a:ext uri="{63B3BB69-23CF-44E3-9099-C40C66FF867C}">
                  <a14:compatExt spid="_x0000_s6213"/>
                </a:ext>
                <a:ext uri="{FF2B5EF4-FFF2-40B4-BE49-F238E27FC236}">
                  <a16:creationId xmlns:a16="http://schemas.microsoft.com/office/drawing/2014/main" id="{00000000-0008-0000-0500-00004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6214" name="Drop Down 70" hidden="1">
              <a:extLst>
                <a:ext uri="{63B3BB69-23CF-44E3-9099-C40C66FF867C}">
                  <a14:compatExt spid="_x0000_s6214"/>
                </a:ext>
                <a:ext uri="{FF2B5EF4-FFF2-40B4-BE49-F238E27FC236}">
                  <a16:creationId xmlns:a16="http://schemas.microsoft.com/office/drawing/2014/main" id="{00000000-0008-0000-0500-00004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6215" name="Drop Down 71" hidden="1">
              <a:extLst>
                <a:ext uri="{63B3BB69-23CF-44E3-9099-C40C66FF867C}">
                  <a14:compatExt spid="_x0000_s6215"/>
                </a:ext>
                <a:ext uri="{FF2B5EF4-FFF2-40B4-BE49-F238E27FC236}">
                  <a16:creationId xmlns:a16="http://schemas.microsoft.com/office/drawing/2014/main" id="{00000000-0008-0000-0500-00004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0</xdr:rowOff>
        </xdr:to>
        <xdr:sp macro="" textlink="">
          <xdr:nvSpPr>
            <xdr:cNvPr id="6216" name="Drop Down 72" hidden="1">
              <a:extLst>
                <a:ext uri="{63B3BB69-23CF-44E3-9099-C40C66FF867C}">
                  <a14:compatExt spid="_x0000_s6216"/>
                </a:ext>
                <a:ext uri="{FF2B5EF4-FFF2-40B4-BE49-F238E27FC236}">
                  <a16:creationId xmlns:a16="http://schemas.microsoft.com/office/drawing/2014/main" id="{00000000-0008-0000-0500-00004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38</xdr:row>
          <xdr:rowOff>0</xdr:rowOff>
        </xdr:to>
        <xdr:sp macro="" textlink="">
          <xdr:nvSpPr>
            <xdr:cNvPr id="6217" name="Drop Down 73" hidden="1">
              <a:extLst>
                <a:ext uri="{63B3BB69-23CF-44E3-9099-C40C66FF867C}">
                  <a14:compatExt spid="_x0000_s6217"/>
                </a:ext>
                <a:ext uri="{FF2B5EF4-FFF2-40B4-BE49-F238E27FC236}">
                  <a16:creationId xmlns:a16="http://schemas.microsoft.com/office/drawing/2014/main" id="{00000000-0008-0000-0500-00004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6218" name="Drop Down 74" hidden="1">
              <a:extLst>
                <a:ext uri="{63B3BB69-23CF-44E3-9099-C40C66FF867C}">
                  <a14:compatExt spid="_x0000_s6218"/>
                </a:ext>
                <a:ext uri="{FF2B5EF4-FFF2-40B4-BE49-F238E27FC236}">
                  <a16:creationId xmlns:a16="http://schemas.microsoft.com/office/drawing/2014/main" id="{00000000-0008-0000-0500-00004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6219" name="Drop Down 75" hidden="1">
              <a:extLst>
                <a:ext uri="{63B3BB69-23CF-44E3-9099-C40C66FF867C}">
                  <a14:compatExt spid="_x0000_s6219"/>
                </a:ext>
                <a:ext uri="{FF2B5EF4-FFF2-40B4-BE49-F238E27FC236}">
                  <a16:creationId xmlns:a16="http://schemas.microsoft.com/office/drawing/2014/main" id="{00000000-0008-0000-0500-00004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6220" name="Drop Down 76" hidden="1">
              <a:extLst>
                <a:ext uri="{63B3BB69-23CF-44E3-9099-C40C66FF867C}">
                  <a14:compatExt spid="_x0000_s6220"/>
                </a:ext>
                <a:ext uri="{FF2B5EF4-FFF2-40B4-BE49-F238E27FC236}">
                  <a16:creationId xmlns:a16="http://schemas.microsoft.com/office/drawing/2014/main" id="{00000000-0008-0000-0500-00004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6221" name="Drop Down 77" hidden="1">
              <a:extLst>
                <a:ext uri="{63B3BB69-23CF-44E3-9099-C40C66FF867C}">
                  <a14:compatExt spid="_x0000_s6221"/>
                </a:ext>
                <a:ext uri="{FF2B5EF4-FFF2-40B4-BE49-F238E27FC236}">
                  <a16:creationId xmlns:a16="http://schemas.microsoft.com/office/drawing/2014/main" id="{00000000-0008-0000-0500-00004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0</xdr:rowOff>
        </xdr:to>
        <xdr:sp macro="" textlink="">
          <xdr:nvSpPr>
            <xdr:cNvPr id="6222" name="Drop Down 78" hidden="1">
              <a:extLst>
                <a:ext uri="{63B3BB69-23CF-44E3-9099-C40C66FF867C}">
                  <a14:compatExt spid="_x0000_s6222"/>
                </a:ext>
                <a:ext uri="{FF2B5EF4-FFF2-40B4-BE49-F238E27FC236}">
                  <a16:creationId xmlns:a16="http://schemas.microsoft.com/office/drawing/2014/main" id="{00000000-0008-0000-0500-00004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44</xdr:row>
          <xdr:rowOff>0</xdr:rowOff>
        </xdr:to>
        <xdr:sp macro="" textlink="">
          <xdr:nvSpPr>
            <xdr:cNvPr id="6223" name="Drop Down 79" hidden="1">
              <a:extLst>
                <a:ext uri="{63B3BB69-23CF-44E3-9099-C40C66FF867C}">
                  <a14:compatExt spid="_x0000_s6223"/>
                </a:ext>
                <a:ext uri="{FF2B5EF4-FFF2-40B4-BE49-F238E27FC236}">
                  <a16:creationId xmlns:a16="http://schemas.microsoft.com/office/drawing/2014/main" id="{00000000-0008-0000-0500-00004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6224" name="Drop Down 80" hidden="1">
              <a:extLst>
                <a:ext uri="{63B3BB69-23CF-44E3-9099-C40C66FF867C}">
                  <a14:compatExt spid="_x0000_s6224"/>
                </a:ext>
                <a:ext uri="{FF2B5EF4-FFF2-40B4-BE49-F238E27FC236}">
                  <a16:creationId xmlns:a16="http://schemas.microsoft.com/office/drawing/2014/main" id="{00000000-0008-0000-0500-00005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6225" name="Drop Down 81" hidden="1">
              <a:extLst>
                <a:ext uri="{63B3BB69-23CF-44E3-9099-C40C66FF867C}">
                  <a14:compatExt spid="_x0000_s6225"/>
                </a:ext>
                <a:ext uri="{FF2B5EF4-FFF2-40B4-BE49-F238E27FC236}">
                  <a16:creationId xmlns:a16="http://schemas.microsoft.com/office/drawing/2014/main" id="{00000000-0008-0000-0500-00005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6226" name="Drop Down 82" hidden="1">
              <a:extLst>
                <a:ext uri="{63B3BB69-23CF-44E3-9099-C40C66FF867C}">
                  <a14:compatExt spid="_x0000_s6226"/>
                </a:ext>
                <a:ext uri="{FF2B5EF4-FFF2-40B4-BE49-F238E27FC236}">
                  <a16:creationId xmlns:a16="http://schemas.microsoft.com/office/drawing/2014/main" id="{00000000-0008-0000-0500-00005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6227" name="Drop Down 83" hidden="1">
              <a:extLst>
                <a:ext uri="{63B3BB69-23CF-44E3-9099-C40C66FF867C}">
                  <a14:compatExt spid="_x0000_s6227"/>
                </a:ext>
                <a:ext uri="{FF2B5EF4-FFF2-40B4-BE49-F238E27FC236}">
                  <a16:creationId xmlns:a16="http://schemas.microsoft.com/office/drawing/2014/main" id="{00000000-0008-0000-0500-00005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0</xdr:rowOff>
        </xdr:to>
        <xdr:sp macro="" textlink="">
          <xdr:nvSpPr>
            <xdr:cNvPr id="6228" name="Drop Down 84" hidden="1">
              <a:extLst>
                <a:ext uri="{63B3BB69-23CF-44E3-9099-C40C66FF867C}">
                  <a14:compatExt spid="_x0000_s6228"/>
                </a:ext>
                <a:ext uri="{FF2B5EF4-FFF2-40B4-BE49-F238E27FC236}">
                  <a16:creationId xmlns:a16="http://schemas.microsoft.com/office/drawing/2014/main" id="{00000000-0008-0000-05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285750</xdr:colOff>
      <xdr:row>0</xdr:row>
      <xdr:rowOff>85725</xdr:rowOff>
    </xdr:from>
    <xdr:to>
      <xdr:col>9</xdr:col>
      <xdr:colOff>828975</xdr:colOff>
      <xdr:row>3</xdr:row>
      <xdr:rowOff>123825</xdr:rowOff>
    </xdr:to>
    <xdr:pic>
      <xdr:nvPicPr>
        <xdr:cNvPr id="90" name="Picture 89">
          <a:extLst>
            <a:ext uri="{FF2B5EF4-FFF2-40B4-BE49-F238E27FC236}">
              <a16:creationId xmlns:a16="http://schemas.microsoft.com/office/drawing/2014/main" id="{00000000-0008-0000-05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85725"/>
          <a:ext cx="543225" cy="7048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600-000002000000}"/>
            </a:ext>
          </a:extLst>
        </xdr:cNvPr>
        <xdr:cNvCxnSpPr/>
      </xdr:nvCxnSpPr>
      <xdr:spPr>
        <a:xfrm flipH="1">
          <a:off x="34947225" y="914400"/>
          <a:ext cx="361950" cy="866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600-000003000000}"/>
            </a:ext>
          </a:extLst>
        </xdr:cNvPr>
        <xdr:cNvCxnSpPr/>
      </xdr:nvCxnSpPr>
      <xdr:spPr>
        <a:xfrm flipH="1">
          <a:off x="34937700" y="914400"/>
          <a:ext cx="371475"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600-000004000000}"/>
            </a:ext>
          </a:extLst>
        </xdr:cNvPr>
        <xdr:cNvCxnSpPr/>
      </xdr:nvCxnSpPr>
      <xdr:spPr>
        <a:xfrm flipH="1">
          <a:off x="37242750" y="600075"/>
          <a:ext cx="1104901" cy="1619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600-000005000000}"/>
            </a:ext>
          </a:extLst>
        </xdr:cNvPr>
        <xdr:cNvCxnSpPr/>
      </xdr:nvCxnSpPr>
      <xdr:spPr>
        <a:xfrm flipH="1">
          <a:off x="30956250" y="666750"/>
          <a:ext cx="200025" cy="1857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5123" name="Drop Down 3" hidden="1">
              <a:extLst>
                <a:ext uri="{63B3BB69-23CF-44E3-9099-C40C66FF867C}">
                  <a14:compatExt spid="_x0000_s5123"/>
                </a:ext>
                <a:ext uri="{FF2B5EF4-FFF2-40B4-BE49-F238E27FC236}">
                  <a16:creationId xmlns:a16="http://schemas.microsoft.com/office/drawing/2014/main" id="{00000000-0008-0000-06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5124" name="Drop Down 4" hidden="1">
              <a:extLst>
                <a:ext uri="{63B3BB69-23CF-44E3-9099-C40C66FF867C}">
                  <a14:compatExt spid="_x0000_s5124"/>
                </a:ext>
                <a:ext uri="{FF2B5EF4-FFF2-40B4-BE49-F238E27FC236}">
                  <a16:creationId xmlns:a16="http://schemas.microsoft.com/office/drawing/2014/main" id="{00000000-0008-0000-06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11</xdr:row>
          <xdr:rowOff>0</xdr:rowOff>
        </xdr:to>
        <xdr:sp macro="" textlink="">
          <xdr:nvSpPr>
            <xdr:cNvPr id="5125" name="Drop Down 5" hidden="1">
              <a:extLst>
                <a:ext uri="{63B3BB69-23CF-44E3-9099-C40C66FF867C}">
                  <a14:compatExt spid="_x0000_s5125"/>
                </a:ext>
                <a:ext uri="{FF2B5EF4-FFF2-40B4-BE49-F238E27FC236}">
                  <a16:creationId xmlns:a16="http://schemas.microsoft.com/office/drawing/2014/main" id="{00000000-0008-0000-0600-00000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5126" name="Drop Down 6" hidden="1">
              <a:extLst>
                <a:ext uri="{63B3BB69-23CF-44E3-9099-C40C66FF867C}">
                  <a14:compatExt spid="_x0000_s5126"/>
                </a:ext>
                <a:ext uri="{FF2B5EF4-FFF2-40B4-BE49-F238E27FC236}">
                  <a16:creationId xmlns:a16="http://schemas.microsoft.com/office/drawing/2014/main" id="{00000000-0008-0000-06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9525</xdr:rowOff>
        </xdr:to>
        <xdr:sp macro="" textlink="">
          <xdr:nvSpPr>
            <xdr:cNvPr id="5127" name="Drop Down 7" hidden="1">
              <a:extLst>
                <a:ext uri="{63B3BB69-23CF-44E3-9099-C40C66FF867C}">
                  <a14:compatExt spid="_x0000_s5127"/>
                </a:ext>
                <a:ext uri="{FF2B5EF4-FFF2-40B4-BE49-F238E27FC236}">
                  <a16:creationId xmlns:a16="http://schemas.microsoft.com/office/drawing/2014/main" id="{00000000-0008-0000-0600-00000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6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5129" name="Drop Down 9" hidden="1">
              <a:extLst>
                <a:ext uri="{63B3BB69-23CF-44E3-9099-C40C66FF867C}">
                  <a14:compatExt spid="_x0000_s5129"/>
                </a:ext>
                <a:ext uri="{FF2B5EF4-FFF2-40B4-BE49-F238E27FC236}">
                  <a16:creationId xmlns:a16="http://schemas.microsoft.com/office/drawing/2014/main" id="{00000000-0008-0000-0600-00000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5130" name="Drop Down 10" hidden="1">
              <a:extLst>
                <a:ext uri="{63B3BB69-23CF-44E3-9099-C40C66FF867C}">
                  <a14:compatExt spid="_x0000_s5130"/>
                </a:ext>
                <a:ext uri="{FF2B5EF4-FFF2-40B4-BE49-F238E27FC236}">
                  <a16:creationId xmlns:a16="http://schemas.microsoft.com/office/drawing/2014/main" id="{00000000-0008-0000-0600-00000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5131" name="Drop Down 11" hidden="1">
              <a:extLst>
                <a:ext uri="{63B3BB69-23CF-44E3-9099-C40C66FF867C}">
                  <a14:compatExt spid="_x0000_s5131"/>
                </a:ext>
                <a:ext uri="{FF2B5EF4-FFF2-40B4-BE49-F238E27FC236}">
                  <a16:creationId xmlns:a16="http://schemas.microsoft.com/office/drawing/2014/main" id="{00000000-0008-0000-0600-00000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5132" name="Drop Down 12" hidden="1">
              <a:extLst>
                <a:ext uri="{63B3BB69-23CF-44E3-9099-C40C66FF867C}">
                  <a14:compatExt spid="_x0000_s5132"/>
                </a:ext>
                <a:ext uri="{FF2B5EF4-FFF2-40B4-BE49-F238E27FC236}">
                  <a16:creationId xmlns:a16="http://schemas.microsoft.com/office/drawing/2014/main" id="{00000000-0008-0000-0600-00000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9525</xdr:rowOff>
        </xdr:to>
        <xdr:sp macro="" textlink="">
          <xdr:nvSpPr>
            <xdr:cNvPr id="5133" name="Drop Down 13" hidden="1">
              <a:extLst>
                <a:ext uri="{63B3BB69-23CF-44E3-9099-C40C66FF867C}">
                  <a14:compatExt spid="_x0000_s5133"/>
                </a:ext>
                <a:ext uri="{FF2B5EF4-FFF2-40B4-BE49-F238E27FC236}">
                  <a16:creationId xmlns:a16="http://schemas.microsoft.com/office/drawing/2014/main" id="{00000000-0008-0000-0600-00000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5134" name="Drop Down 14" hidden="1">
              <a:extLst>
                <a:ext uri="{63B3BB69-23CF-44E3-9099-C40C66FF867C}">
                  <a14:compatExt spid="_x0000_s5134"/>
                </a:ext>
                <a:ext uri="{FF2B5EF4-FFF2-40B4-BE49-F238E27FC236}">
                  <a16:creationId xmlns:a16="http://schemas.microsoft.com/office/drawing/2014/main" id="{00000000-0008-0000-0600-00000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5135" name="Drop Down 15" hidden="1">
              <a:extLst>
                <a:ext uri="{63B3BB69-23CF-44E3-9099-C40C66FF867C}">
                  <a14:compatExt spid="_x0000_s5135"/>
                </a:ext>
                <a:ext uri="{FF2B5EF4-FFF2-40B4-BE49-F238E27FC236}">
                  <a16:creationId xmlns:a16="http://schemas.microsoft.com/office/drawing/2014/main" id="{00000000-0008-0000-06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5136" name="Drop Down 16" hidden="1">
              <a:extLst>
                <a:ext uri="{63B3BB69-23CF-44E3-9099-C40C66FF867C}">
                  <a14:compatExt spid="_x0000_s5136"/>
                </a:ext>
                <a:ext uri="{FF2B5EF4-FFF2-40B4-BE49-F238E27FC236}">
                  <a16:creationId xmlns:a16="http://schemas.microsoft.com/office/drawing/2014/main" id="{00000000-0008-0000-06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5137" name="Drop Down 17" hidden="1">
              <a:extLst>
                <a:ext uri="{63B3BB69-23CF-44E3-9099-C40C66FF867C}">
                  <a14:compatExt spid="_x0000_s5137"/>
                </a:ext>
                <a:ext uri="{FF2B5EF4-FFF2-40B4-BE49-F238E27FC236}">
                  <a16:creationId xmlns:a16="http://schemas.microsoft.com/office/drawing/2014/main" id="{00000000-0008-0000-0600-00001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5138" name="Drop Down 18" hidden="1">
              <a:extLst>
                <a:ext uri="{63B3BB69-23CF-44E3-9099-C40C66FF867C}">
                  <a14:compatExt spid="_x0000_s5138"/>
                </a:ext>
                <a:ext uri="{FF2B5EF4-FFF2-40B4-BE49-F238E27FC236}">
                  <a16:creationId xmlns:a16="http://schemas.microsoft.com/office/drawing/2014/main" id="{00000000-0008-0000-06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9525</xdr:rowOff>
        </xdr:to>
        <xdr:sp macro="" textlink="">
          <xdr:nvSpPr>
            <xdr:cNvPr id="5139" name="Drop Down 19" hidden="1">
              <a:extLst>
                <a:ext uri="{63B3BB69-23CF-44E3-9099-C40C66FF867C}">
                  <a14:compatExt spid="_x0000_s5139"/>
                </a:ext>
                <a:ext uri="{FF2B5EF4-FFF2-40B4-BE49-F238E27FC236}">
                  <a16:creationId xmlns:a16="http://schemas.microsoft.com/office/drawing/2014/main" id="{00000000-0008-0000-06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26</xdr:row>
          <xdr:rowOff>0</xdr:rowOff>
        </xdr:to>
        <xdr:sp macro="" textlink="">
          <xdr:nvSpPr>
            <xdr:cNvPr id="5140" name="Drop Down 20" hidden="1">
              <a:extLst>
                <a:ext uri="{63B3BB69-23CF-44E3-9099-C40C66FF867C}">
                  <a14:compatExt spid="_x0000_s5140"/>
                </a:ext>
                <a:ext uri="{FF2B5EF4-FFF2-40B4-BE49-F238E27FC236}">
                  <a16:creationId xmlns:a16="http://schemas.microsoft.com/office/drawing/2014/main" id="{00000000-0008-0000-06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5141" name="Drop Down 21" hidden="1">
              <a:extLst>
                <a:ext uri="{63B3BB69-23CF-44E3-9099-C40C66FF867C}">
                  <a14:compatExt spid="_x0000_s5141"/>
                </a:ext>
                <a:ext uri="{FF2B5EF4-FFF2-40B4-BE49-F238E27FC236}">
                  <a16:creationId xmlns:a16="http://schemas.microsoft.com/office/drawing/2014/main" id="{00000000-0008-0000-06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5142" name="Drop Down 22" hidden="1">
              <a:extLst>
                <a:ext uri="{63B3BB69-23CF-44E3-9099-C40C66FF867C}">
                  <a14:compatExt spid="_x0000_s5142"/>
                </a:ext>
                <a:ext uri="{FF2B5EF4-FFF2-40B4-BE49-F238E27FC236}">
                  <a16:creationId xmlns:a16="http://schemas.microsoft.com/office/drawing/2014/main" id="{00000000-0008-0000-0600-00001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5143" name="Drop Down 23" hidden="1">
              <a:extLst>
                <a:ext uri="{63B3BB69-23CF-44E3-9099-C40C66FF867C}">
                  <a14:compatExt spid="_x0000_s5143"/>
                </a:ext>
                <a:ext uri="{FF2B5EF4-FFF2-40B4-BE49-F238E27FC236}">
                  <a16:creationId xmlns:a16="http://schemas.microsoft.com/office/drawing/2014/main" id="{00000000-0008-0000-0600-00001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5144" name="Drop Down 24" hidden="1">
              <a:extLst>
                <a:ext uri="{63B3BB69-23CF-44E3-9099-C40C66FF867C}">
                  <a14:compatExt spid="_x0000_s5144"/>
                </a:ext>
                <a:ext uri="{FF2B5EF4-FFF2-40B4-BE49-F238E27FC236}">
                  <a16:creationId xmlns:a16="http://schemas.microsoft.com/office/drawing/2014/main" id="{00000000-0008-0000-0600-00001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9525</xdr:rowOff>
        </xdr:to>
        <xdr:sp macro="" textlink="">
          <xdr:nvSpPr>
            <xdr:cNvPr id="5145" name="Drop Down 25" hidden="1">
              <a:extLst>
                <a:ext uri="{63B3BB69-23CF-44E3-9099-C40C66FF867C}">
                  <a14:compatExt spid="_x0000_s5145"/>
                </a:ext>
                <a:ext uri="{FF2B5EF4-FFF2-40B4-BE49-F238E27FC236}">
                  <a16:creationId xmlns:a16="http://schemas.microsoft.com/office/drawing/2014/main" id="{00000000-0008-0000-0600-00001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5146" name="Drop Down 26" hidden="1">
              <a:extLst>
                <a:ext uri="{63B3BB69-23CF-44E3-9099-C40C66FF867C}">
                  <a14:compatExt spid="_x0000_s5146"/>
                </a:ext>
                <a:ext uri="{FF2B5EF4-FFF2-40B4-BE49-F238E27FC236}">
                  <a16:creationId xmlns:a16="http://schemas.microsoft.com/office/drawing/2014/main" id="{00000000-0008-0000-0600-00001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5147" name="Drop Down 27" hidden="1">
              <a:extLst>
                <a:ext uri="{63B3BB69-23CF-44E3-9099-C40C66FF867C}">
                  <a14:compatExt spid="_x0000_s5147"/>
                </a:ext>
                <a:ext uri="{FF2B5EF4-FFF2-40B4-BE49-F238E27FC236}">
                  <a16:creationId xmlns:a16="http://schemas.microsoft.com/office/drawing/2014/main" id="{00000000-0008-0000-06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5148" name="Drop Down 28" hidden="1">
              <a:extLst>
                <a:ext uri="{63B3BB69-23CF-44E3-9099-C40C66FF867C}">
                  <a14:compatExt spid="_x0000_s5148"/>
                </a:ext>
                <a:ext uri="{FF2B5EF4-FFF2-40B4-BE49-F238E27FC236}">
                  <a16:creationId xmlns:a16="http://schemas.microsoft.com/office/drawing/2014/main" id="{00000000-0008-0000-0600-00001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5149" name="Drop Down 29" hidden="1">
              <a:extLst>
                <a:ext uri="{63B3BB69-23CF-44E3-9099-C40C66FF867C}">
                  <a14:compatExt spid="_x0000_s5149"/>
                </a:ext>
                <a:ext uri="{FF2B5EF4-FFF2-40B4-BE49-F238E27FC236}">
                  <a16:creationId xmlns:a16="http://schemas.microsoft.com/office/drawing/2014/main" id="{00000000-0008-0000-0600-00001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5150" name="Drop Down 30" hidden="1">
              <a:extLst>
                <a:ext uri="{63B3BB69-23CF-44E3-9099-C40C66FF867C}">
                  <a14:compatExt spid="_x0000_s5150"/>
                </a:ext>
                <a:ext uri="{FF2B5EF4-FFF2-40B4-BE49-F238E27FC236}">
                  <a16:creationId xmlns:a16="http://schemas.microsoft.com/office/drawing/2014/main" id="{00000000-0008-0000-0600-00001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9525</xdr:rowOff>
        </xdr:to>
        <xdr:sp macro="" textlink="">
          <xdr:nvSpPr>
            <xdr:cNvPr id="5151" name="Drop Down 31" hidden="1">
              <a:extLst>
                <a:ext uri="{63B3BB69-23CF-44E3-9099-C40C66FF867C}">
                  <a14:compatExt spid="_x0000_s5151"/>
                </a:ext>
                <a:ext uri="{FF2B5EF4-FFF2-40B4-BE49-F238E27FC236}">
                  <a16:creationId xmlns:a16="http://schemas.microsoft.com/office/drawing/2014/main" id="{00000000-0008-0000-06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38</xdr:row>
          <xdr:rowOff>0</xdr:rowOff>
        </xdr:to>
        <xdr:sp macro="" textlink="">
          <xdr:nvSpPr>
            <xdr:cNvPr id="5152" name="Drop Down 32" hidden="1">
              <a:extLst>
                <a:ext uri="{63B3BB69-23CF-44E3-9099-C40C66FF867C}">
                  <a14:compatExt spid="_x0000_s5152"/>
                </a:ext>
                <a:ext uri="{FF2B5EF4-FFF2-40B4-BE49-F238E27FC236}">
                  <a16:creationId xmlns:a16="http://schemas.microsoft.com/office/drawing/2014/main" id="{00000000-0008-0000-06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5153" name="Drop Down 33" hidden="1">
              <a:extLst>
                <a:ext uri="{63B3BB69-23CF-44E3-9099-C40C66FF867C}">
                  <a14:compatExt spid="_x0000_s5153"/>
                </a:ext>
                <a:ext uri="{FF2B5EF4-FFF2-40B4-BE49-F238E27FC236}">
                  <a16:creationId xmlns:a16="http://schemas.microsoft.com/office/drawing/2014/main" id="{00000000-0008-0000-06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5154" name="Drop Down 34" hidden="1">
              <a:extLst>
                <a:ext uri="{63B3BB69-23CF-44E3-9099-C40C66FF867C}">
                  <a14:compatExt spid="_x0000_s5154"/>
                </a:ext>
                <a:ext uri="{FF2B5EF4-FFF2-40B4-BE49-F238E27FC236}">
                  <a16:creationId xmlns:a16="http://schemas.microsoft.com/office/drawing/2014/main" id="{00000000-0008-0000-0600-00002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5155" name="Drop Down 35" hidden="1">
              <a:extLst>
                <a:ext uri="{63B3BB69-23CF-44E3-9099-C40C66FF867C}">
                  <a14:compatExt spid="_x0000_s5155"/>
                </a:ext>
                <a:ext uri="{FF2B5EF4-FFF2-40B4-BE49-F238E27FC236}">
                  <a16:creationId xmlns:a16="http://schemas.microsoft.com/office/drawing/2014/main" id="{00000000-0008-0000-0600-00002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5156" name="Drop Down 36" hidden="1">
              <a:extLst>
                <a:ext uri="{63B3BB69-23CF-44E3-9099-C40C66FF867C}">
                  <a14:compatExt spid="_x0000_s5156"/>
                </a:ext>
                <a:ext uri="{FF2B5EF4-FFF2-40B4-BE49-F238E27FC236}">
                  <a16:creationId xmlns:a16="http://schemas.microsoft.com/office/drawing/2014/main" id="{00000000-0008-0000-0600-00002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9525</xdr:rowOff>
        </xdr:to>
        <xdr:sp macro="" textlink="">
          <xdr:nvSpPr>
            <xdr:cNvPr id="5157" name="Drop Down 37" hidden="1">
              <a:extLst>
                <a:ext uri="{63B3BB69-23CF-44E3-9099-C40C66FF867C}">
                  <a14:compatExt spid="_x0000_s5157"/>
                </a:ext>
                <a:ext uri="{FF2B5EF4-FFF2-40B4-BE49-F238E27FC236}">
                  <a16:creationId xmlns:a16="http://schemas.microsoft.com/office/drawing/2014/main" id="{00000000-0008-0000-0600-00002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44</xdr:row>
          <xdr:rowOff>0</xdr:rowOff>
        </xdr:to>
        <xdr:sp macro="" textlink="">
          <xdr:nvSpPr>
            <xdr:cNvPr id="5158" name="Drop Down 38" hidden="1">
              <a:extLst>
                <a:ext uri="{63B3BB69-23CF-44E3-9099-C40C66FF867C}">
                  <a14:compatExt spid="_x0000_s5158"/>
                </a:ext>
                <a:ext uri="{FF2B5EF4-FFF2-40B4-BE49-F238E27FC236}">
                  <a16:creationId xmlns:a16="http://schemas.microsoft.com/office/drawing/2014/main" id="{00000000-0008-0000-0600-00002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5159" name="Drop Down 39" hidden="1">
              <a:extLst>
                <a:ext uri="{63B3BB69-23CF-44E3-9099-C40C66FF867C}">
                  <a14:compatExt spid="_x0000_s5159"/>
                </a:ext>
                <a:ext uri="{FF2B5EF4-FFF2-40B4-BE49-F238E27FC236}">
                  <a16:creationId xmlns:a16="http://schemas.microsoft.com/office/drawing/2014/main" id="{00000000-0008-0000-0600-00002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5160" name="Drop Down 40" hidden="1">
              <a:extLst>
                <a:ext uri="{63B3BB69-23CF-44E3-9099-C40C66FF867C}">
                  <a14:compatExt spid="_x0000_s5160"/>
                </a:ext>
                <a:ext uri="{FF2B5EF4-FFF2-40B4-BE49-F238E27FC236}">
                  <a16:creationId xmlns:a16="http://schemas.microsoft.com/office/drawing/2014/main" id="{00000000-0008-0000-0600-00002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5161" name="Drop Down 41" hidden="1">
              <a:extLst>
                <a:ext uri="{63B3BB69-23CF-44E3-9099-C40C66FF867C}">
                  <a14:compatExt spid="_x0000_s5161"/>
                </a:ext>
                <a:ext uri="{FF2B5EF4-FFF2-40B4-BE49-F238E27FC236}">
                  <a16:creationId xmlns:a16="http://schemas.microsoft.com/office/drawing/2014/main" id="{00000000-0008-0000-0600-00002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5162" name="Drop Down 42" hidden="1">
              <a:extLst>
                <a:ext uri="{63B3BB69-23CF-44E3-9099-C40C66FF867C}">
                  <a14:compatExt spid="_x0000_s5162"/>
                </a:ext>
                <a:ext uri="{FF2B5EF4-FFF2-40B4-BE49-F238E27FC236}">
                  <a16:creationId xmlns:a16="http://schemas.microsoft.com/office/drawing/2014/main" id="{00000000-0008-0000-0600-00002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9525</xdr:rowOff>
        </xdr:to>
        <xdr:sp macro="" textlink="">
          <xdr:nvSpPr>
            <xdr:cNvPr id="5163" name="Drop Down 43" hidden="1">
              <a:extLst>
                <a:ext uri="{63B3BB69-23CF-44E3-9099-C40C66FF867C}">
                  <a14:compatExt spid="_x0000_s5163"/>
                </a:ext>
                <a:ext uri="{FF2B5EF4-FFF2-40B4-BE49-F238E27FC236}">
                  <a16:creationId xmlns:a16="http://schemas.microsoft.com/office/drawing/2014/main" id="{00000000-0008-0000-0600-00002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5164" name="Drop Down 44" hidden="1">
              <a:extLst>
                <a:ext uri="{63B3BB69-23CF-44E3-9099-C40C66FF867C}">
                  <a14:compatExt spid="_x0000_s5164"/>
                </a:ext>
                <a:ext uri="{FF2B5EF4-FFF2-40B4-BE49-F238E27FC236}">
                  <a16:creationId xmlns:a16="http://schemas.microsoft.com/office/drawing/2014/main" id="{00000000-0008-0000-0600-00002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5165" name="Drop Down 45" hidden="1">
              <a:extLst>
                <a:ext uri="{63B3BB69-23CF-44E3-9099-C40C66FF867C}">
                  <a14:compatExt spid="_x0000_s5165"/>
                </a:ext>
                <a:ext uri="{FF2B5EF4-FFF2-40B4-BE49-F238E27FC236}">
                  <a16:creationId xmlns:a16="http://schemas.microsoft.com/office/drawing/2014/main" id="{00000000-0008-0000-0600-00002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11</xdr:row>
          <xdr:rowOff>0</xdr:rowOff>
        </xdr:to>
        <xdr:sp macro="" textlink="">
          <xdr:nvSpPr>
            <xdr:cNvPr id="5166" name="Drop Down 46" hidden="1">
              <a:extLst>
                <a:ext uri="{63B3BB69-23CF-44E3-9099-C40C66FF867C}">
                  <a14:compatExt spid="_x0000_s5166"/>
                </a:ext>
                <a:ext uri="{FF2B5EF4-FFF2-40B4-BE49-F238E27FC236}">
                  <a16:creationId xmlns:a16="http://schemas.microsoft.com/office/drawing/2014/main" id="{00000000-0008-0000-0600-00002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5167" name="Drop Down 47" hidden="1">
              <a:extLst>
                <a:ext uri="{63B3BB69-23CF-44E3-9099-C40C66FF867C}">
                  <a14:compatExt spid="_x0000_s5167"/>
                </a:ext>
                <a:ext uri="{FF2B5EF4-FFF2-40B4-BE49-F238E27FC236}">
                  <a16:creationId xmlns:a16="http://schemas.microsoft.com/office/drawing/2014/main" id="{00000000-0008-0000-0600-00002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9525</xdr:rowOff>
        </xdr:to>
        <xdr:sp macro="" textlink="">
          <xdr:nvSpPr>
            <xdr:cNvPr id="5168" name="Drop Down 48" hidden="1">
              <a:extLst>
                <a:ext uri="{63B3BB69-23CF-44E3-9099-C40C66FF867C}">
                  <a14:compatExt spid="_x0000_s5168"/>
                </a:ext>
                <a:ext uri="{FF2B5EF4-FFF2-40B4-BE49-F238E27FC236}">
                  <a16:creationId xmlns:a16="http://schemas.microsoft.com/office/drawing/2014/main" id="{00000000-0008-0000-0600-00003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5169" name="Drop Down 49" hidden="1">
              <a:extLst>
                <a:ext uri="{63B3BB69-23CF-44E3-9099-C40C66FF867C}">
                  <a14:compatExt spid="_x0000_s5169"/>
                </a:ext>
                <a:ext uri="{FF2B5EF4-FFF2-40B4-BE49-F238E27FC236}">
                  <a16:creationId xmlns:a16="http://schemas.microsoft.com/office/drawing/2014/main" id="{00000000-0008-0000-0600-00003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5170" name="Drop Down 50" hidden="1">
              <a:extLst>
                <a:ext uri="{63B3BB69-23CF-44E3-9099-C40C66FF867C}">
                  <a14:compatExt spid="_x0000_s5170"/>
                </a:ext>
                <a:ext uri="{FF2B5EF4-FFF2-40B4-BE49-F238E27FC236}">
                  <a16:creationId xmlns:a16="http://schemas.microsoft.com/office/drawing/2014/main" id="{00000000-0008-0000-0600-00003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5171" name="Drop Down 51" hidden="1">
              <a:extLst>
                <a:ext uri="{63B3BB69-23CF-44E3-9099-C40C66FF867C}">
                  <a14:compatExt spid="_x0000_s5171"/>
                </a:ext>
                <a:ext uri="{FF2B5EF4-FFF2-40B4-BE49-F238E27FC236}">
                  <a16:creationId xmlns:a16="http://schemas.microsoft.com/office/drawing/2014/main" id="{00000000-0008-0000-0600-00003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5172" name="Drop Down 52" hidden="1">
              <a:extLst>
                <a:ext uri="{63B3BB69-23CF-44E3-9099-C40C66FF867C}">
                  <a14:compatExt spid="_x0000_s5172"/>
                </a:ext>
                <a:ext uri="{FF2B5EF4-FFF2-40B4-BE49-F238E27FC236}">
                  <a16:creationId xmlns:a16="http://schemas.microsoft.com/office/drawing/2014/main" id="{00000000-0008-0000-0600-00003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5173" name="Drop Down 53" hidden="1">
              <a:extLst>
                <a:ext uri="{63B3BB69-23CF-44E3-9099-C40C66FF867C}">
                  <a14:compatExt spid="_x0000_s5173"/>
                </a:ext>
                <a:ext uri="{FF2B5EF4-FFF2-40B4-BE49-F238E27FC236}">
                  <a16:creationId xmlns:a16="http://schemas.microsoft.com/office/drawing/2014/main" id="{00000000-0008-0000-0600-00003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5174" name="Drop Down 54" hidden="1">
              <a:extLst>
                <a:ext uri="{63B3BB69-23CF-44E3-9099-C40C66FF867C}">
                  <a14:compatExt spid="_x0000_s5174"/>
                </a:ext>
                <a:ext uri="{FF2B5EF4-FFF2-40B4-BE49-F238E27FC236}">
                  <a16:creationId xmlns:a16="http://schemas.microsoft.com/office/drawing/2014/main" id="{00000000-0008-0000-0600-00003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9525</xdr:rowOff>
        </xdr:to>
        <xdr:sp macro="" textlink="">
          <xdr:nvSpPr>
            <xdr:cNvPr id="5175" name="Drop Down 55" hidden="1">
              <a:extLst>
                <a:ext uri="{63B3BB69-23CF-44E3-9099-C40C66FF867C}">
                  <a14:compatExt spid="_x0000_s5175"/>
                </a:ext>
                <a:ext uri="{FF2B5EF4-FFF2-40B4-BE49-F238E27FC236}">
                  <a16:creationId xmlns:a16="http://schemas.microsoft.com/office/drawing/2014/main" id="{00000000-0008-0000-0600-00003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5176" name="Drop Down 56" hidden="1">
              <a:extLst>
                <a:ext uri="{63B3BB69-23CF-44E3-9099-C40C66FF867C}">
                  <a14:compatExt spid="_x0000_s5176"/>
                </a:ext>
                <a:ext uri="{FF2B5EF4-FFF2-40B4-BE49-F238E27FC236}">
                  <a16:creationId xmlns:a16="http://schemas.microsoft.com/office/drawing/2014/main" id="{00000000-0008-0000-0600-00003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5177" name="Drop Down 57" hidden="1">
              <a:extLst>
                <a:ext uri="{63B3BB69-23CF-44E3-9099-C40C66FF867C}">
                  <a14:compatExt spid="_x0000_s5177"/>
                </a:ext>
                <a:ext uri="{FF2B5EF4-FFF2-40B4-BE49-F238E27FC236}">
                  <a16:creationId xmlns:a16="http://schemas.microsoft.com/office/drawing/2014/main" id="{00000000-0008-0000-0600-00003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5178" name="Drop Down 58" hidden="1">
              <a:extLst>
                <a:ext uri="{63B3BB69-23CF-44E3-9099-C40C66FF867C}">
                  <a14:compatExt spid="_x0000_s5178"/>
                </a:ext>
                <a:ext uri="{FF2B5EF4-FFF2-40B4-BE49-F238E27FC236}">
                  <a16:creationId xmlns:a16="http://schemas.microsoft.com/office/drawing/2014/main" id="{00000000-0008-0000-0600-00003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5179" name="Drop Down 59" hidden="1">
              <a:extLst>
                <a:ext uri="{63B3BB69-23CF-44E3-9099-C40C66FF867C}">
                  <a14:compatExt spid="_x0000_s5179"/>
                </a:ext>
                <a:ext uri="{FF2B5EF4-FFF2-40B4-BE49-F238E27FC236}">
                  <a16:creationId xmlns:a16="http://schemas.microsoft.com/office/drawing/2014/main" id="{00000000-0008-0000-0600-00003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9525</xdr:rowOff>
        </xdr:to>
        <xdr:sp macro="" textlink="">
          <xdr:nvSpPr>
            <xdr:cNvPr id="5180" name="Drop Down 60" hidden="1">
              <a:extLst>
                <a:ext uri="{63B3BB69-23CF-44E3-9099-C40C66FF867C}">
                  <a14:compatExt spid="_x0000_s5180"/>
                </a:ext>
                <a:ext uri="{FF2B5EF4-FFF2-40B4-BE49-F238E27FC236}">
                  <a16:creationId xmlns:a16="http://schemas.microsoft.com/office/drawing/2014/main" id="{00000000-0008-0000-0600-00003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26</xdr:row>
          <xdr:rowOff>0</xdr:rowOff>
        </xdr:to>
        <xdr:sp macro="" textlink="">
          <xdr:nvSpPr>
            <xdr:cNvPr id="5181" name="Drop Down 61" hidden="1">
              <a:extLst>
                <a:ext uri="{63B3BB69-23CF-44E3-9099-C40C66FF867C}">
                  <a14:compatExt spid="_x0000_s5181"/>
                </a:ext>
                <a:ext uri="{FF2B5EF4-FFF2-40B4-BE49-F238E27FC236}">
                  <a16:creationId xmlns:a16="http://schemas.microsoft.com/office/drawing/2014/main" id="{00000000-0008-0000-0600-00003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5182" name="Drop Down 62" hidden="1">
              <a:extLst>
                <a:ext uri="{63B3BB69-23CF-44E3-9099-C40C66FF867C}">
                  <a14:compatExt spid="_x0000_s5182"/>
                </a:ext>
                <a:ext uri="{FF2B5EF4-FFF2-40B4-BE49-F238E27FC236}">
                  <a16:creationId xmlns:a16="http://schemas.microsoft.com/office/drawing/2014/main" id="{00000000-0008-0000-0600-00003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5183" name="Drop Down 63" hidden="1">
              <a:extLst>
                <a:ext uri="{63B3BB69-23CF-44E3-9099-C40C66FF867C}">
                  <a14:compatExt spid="_x0000_s5183"/>
                </a:ext>
                <a:ext uri="{FF2B5EF4-FFF2-40B4-BE49-F238E27FC236}">
                  <a16:creationId xmlns:a16="http://schemas.microsoft.com/office/drawing/2014/main" id="{00000000-0008-0000-0600-00003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5184" name="Drop Down 64" hidden="1">
              <a:extLst>
                <a:ext uri="{63B3BB69-23CF-44E3-9099-C40C66FF867C}">
                  <a14:compatExt spid="_x0000_s5184"/>
                </a:ext>
                <a:ext uri="{FF2B5EF4-FFF2-40B4-BE49-F238E27FC236}">
                  <a16:creationId xmlns:a16="http://schemas.microsoft.com/office/drawing/2014/main" id="{00000000-0008-0000-0600-00004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5185" name="Drop Down 65" hidden="1">
              <a:extLst>
                <a:ext uri="{63B3BB69-23CF-44E3-9099-C40C66FF867C}">
                  <a14:compatExt spid="_x0000_s5185"/>
                </a:ext>
                <a:ext uri="{FF2B5EF4-FFF2-40B4-BE49-F238E27FC236}">
                  <a16:creationId xmlns:a16="http://schemas.microsoft.com/office/drawing/2014/main" id="{00000000-0008-0000-0600-00004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9525</xdr:rowOff>
        </xdr:to>
        <xdr:sp macro="" textlink="">
          <xdr:nvSpPr>
            <xdr:cNvPr id="5186" name="Drop Down 66" hidden="1">
              <a:extLst>
                <a:ext uri="{63B3BB69-23CF-44E3-9099-C40C66FF867C}">
                  <a14:compatExt spid="_x0000_s5186"/>
                </a:ext>
                <a:ext uri="{FF2B5EF4-FFF2-40B4-BE49-F238E27FC236}">
                  <a16:creationId xmlns:a16="http://schemas.microsoft.com/office/drawing/2014/main" id="{00000000-0008-0000-0600-00004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5187" name="Drop Down 67" hidden="1">
              <a:extLst>
                <a:ext uri="{63B3BB69-23CF-44E3-9099-C40C66FF867C}">
                  <a14:compatExt spid="_x0000_s5187"/>
                </a:ext>
                <a:ext uri="{FF2B5EF4-FFF2-40B4-BE49-F238E27FC236}">
                  <a16:creationId xmlns:a16="http://schemas.microsoft.com/office/drawing/2014/main" id="{00000000-0008-0000-0600-00004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5188" name="Drop Down 68" hidden="1">
              <a:extLst>
                <a:ext uri="{63B3BB69-23CF-44E3-9099-C40C66FF867C}">
                  <a14:compatExt spid="_x0000_s5188"/>
                </a:ext>
                <a:ext uri="{FF2B5EF4-FFF2-40B4-BE49-F238E27FC236}">
                  <a16:creationId xmlns:a16="http://schemas.microsoft.com/office/drawing/2014/main" id="{00000000-0008-0000-0600-00004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5189" name="Drop Down 69" hidden="1">
              <a:extLst>
                <a:ext uri="{63B3BB69-23CF-44E3-9099-C40C66FF867C}">
                  <a14:compatExt spid="_x0000_s5189"/>
                </a:ext>
                <a:ext uri="{FF2B5EF4-FFF2-40B4-BE49-F238E27FC236}">
                  <a16:creationId xmlns:a16="http://schemas.microsoft.com/office/drawing/2014/main" id="{00000000-0008-0000-0600-00004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5190" name="Drop Down 70" hidden="1">
              <a:extLst>
                <a:ext uri="{63B3BB69-23CF-44E3-9099-C40C66FF867C}">
                  <a14:compatExt spid="_x0000_s5190"/>
                </a:ext>
                <a:ext uri="{FF2B5EF4-FFF2-40B4-BE49-F238E27FC236}">
                  <a16:creationId xmlns:a16="http://schemas.microsoft.com/office/drawing/2014/main" id="{00000000-0008-0000-0600-00004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5191" name="Drop Down 71" hidden="1">
              <a:extLst>
                <a:ext uri="{63B3BB69-23CF-44E3-9099-C40C66FF867C}">
                  <a14:compatExt spid="_x0000_s5191"/>
                </a:ext>
                <a:ext uri="{FF2B5EF4-FFF2-40B4-BE49-F238E27FC236}">
                  <a16:creationId xmlns:a16="http://schemas.microsoft.com/office/drawing/2014/main" id="{00000000-0008-0000-0600-00004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9525</xdr:rowOff>
        </xdr:to>
        <xdr:sp macro="" textlink="">
          <xdr:nvSpPr>
            <xdr:cNvPr id="5192" name="Drop Down 72" hidden="1">
              <a:extLst>
                <a:ext uri="{63B3BB69-23CF-44E3-9099-C40C66FF867C}">
                  <a14:compatExt spid="_x0000_s5192"/>
                </a:ext>
                <a:ext uri="{FF2B5EF4-FFF2-40B4-BE49-F238E27FC236}">
                  <a16:creationId xmlns:a16="http://schemas.microsoft.com/office/drawing/2014/main" id="{00000000-0008-0000-0600-00004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38</xdr:row>
          <xdr:rowOff>0</xdr:rowOff>
        </xdr:to>
        <xdr:sp macro="" textlink="">
          <xdr:nvSpPr>
            <xdr:cNvPr id="5193" name="Drop Down 73" hidden="1">
              <a:extLst>
                <a:ext uri="{63B3BB69-23CF-44E3-9099-C40C66FF867C}">
                  <a14:compatExt spid="_x0000_s5193"/>
                </a:ext>
                <a:ext uri="{FF2B5EF4-FFF2-40B4-BE49-F238E27FC236}">
                  <a16:creationId xmlns:a16="http://schemas.microsoft.com/office/drawing/2014/main" id="{00000000-0008-0000-0600-00004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5194" name="Drop Down 74" hidden="1">
              <a:extLst>
                <a:ext uri="{63B3BB69-23CF-44E3-9099-C40C66FF867C}">
                  <a14:compatExt spid="_x0000_s5194"/>
                </a:ext>
                <a:ext uri="{FF2B5EF4-FFF2-40B4-BE49-F238E27FC236}">
                  <a16:creationId xmlns:a16="http://schemas.microsoft.com/office/drawing/2014/main" id="{00000000-0008-0000-0600-00004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5195" name="Drop Down 75" hidden="1">
              <a:extLst>
                <a:ext uri="{63B3BB69-23CF-44E3-9099-C40C66FF867C}">
                  <a14:compatExt spid="_x0000_s5195"/>
                </a:ext>
                <a:ext uri="{FF2B5EF4-FFF2-40B4-BE49-F238E27FC236}">
                  <a16:creationId xmlns:a16="http://schemas.microsoft.com/office/drawing/2014/main" id="{00000000-0008-0000-0600-00004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5196" name="Drop Down 76" hidden="1">
              <a:extLst>
                <a:ext uri="{63B3BB69-23CF-44E3-9099-C40C66FF867C}">
                  <a14:compatExt spid="_x0000_s5196"/>
                </a:ext>
                <a:ext uri="{FF2B5EF4-FFF2-40B4-BE49-F238E27FC236}">
                  <a16:creationId xmlns:a16="http://schemas.microsoft.com/office/drawing/2014/main" id="{00000000-0008-0000-0600-00004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5197" name="Drop Down 77" hidden="1">
              <a:extLst>
                <a:ext uri="{63B3BB69-23CF-44E3-9099-C40C66FF867C}">
                  <a14:compatExt spid="_x0000_s5197"/>
                </a:ext>
                <a:ext uri="{FF2B5EF4-FFF2-40B4-BE49-F238E27FC236}">
                  <a16:creationId xmlns:a16="http://schemas.microsoft.com/office/drawing/2014/main" id="{00000000-0008-0000-0600-00004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9525</xdr:rowOff>
        </xdr:to>
        <xdr:sp macro="" textlink="">
          <xdr:nvSpPr>
            <xdr:cNvPr id="5198" name="Drop Down 78" hidden="1">
              <a:extLst>
                <a:ext uri="{63B3BB69-23CF-44E3-9099-C40C66FF867C}">
                  <a14:compatExt spid="_x0000_s5198"/>
                </a:ext>
                <a:ext uri="{FF2B5EF4-FFF2-40B4-BE49-F238E27FC236}">
                  <a16:creationId xmlns:a16="http://schemas.microsoft.com/office/drawing/2014/main" id="{00000000-0008-0000-0600-00004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44</xdr:row>
          <xdr:rowOff>0</xdr:rowOff>
        </xdr:to>
        <xdr:sp macro="" textlink="">
          <xdr:nvSpPr>
            <xdr:cNvPr id="5199" name="Drop Down 79" hidden="1">
              <a:extLst>
                <a:ext uri="{63B3BB69-23CF-44E3-9099-C40C66FF867C}">
                  <a14:compatExt spid="_x0000_s5199"/>
                </a:ext>
                <a:ext uri="{FF2B5EF4-FFF2-40B4-BE49-F238E27FC236}">
                  <a16:creationId xmlns:a16="http://schemas.microsoft.com/office/drawing/2014/main" id="{00000000-0008-0000-0600-00004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5200" name="Drop Down 80" hidden="1">
              <a:extLst>
                <a:ext uri="{63B3BB69-23CF-44E3-9099-C40C66FF867C}">
                  <a14:compatExt spid="_x0000_s5200"/>
                </a:ext>
                <a:ext uri="{FF2B5EF4-FFF2-40B4-BE49-F238E27FC236}">
                  <a16:creationId xmlns:a16="http://schemas.microsoft.com/office/drawing/2014/main" id="{00000000-0008-0000-0600-00005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5201" name="Drop Down 81" hidden="1">
              <a:extLst>
                <a:ext uri="{63B3BB69-23CF-44E3-9099-C40C66FF867C}">
                  <a14:compatExt spid="_x0000_s5201"/>
                </a:ext>
                <a:ext uri="{FF2B5EF4-FFF2-40B4-BE49-F238E27FC236}">
                  <a16:creationId xmlns:a16="http://schemas.microsoft.com/office/drawing/2014/main" id="{00000000-0008-0000-0600-00005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5202" name="Drop Down 82" hidden="1">
              <a:extLst>
                <a:ext uri="{63B3BB69-23CF-44E3-9099-C40C66FF867C}">
                  <a14:compatExt spid="_x0000_s5202"/>
                </a:ext>
                <a:ext uri="{FF2B5EF4-FFF2-40B4-BE49-F238E27FC236}">
                  <a16:creationId xmlns:a16="http://schemas.microsoft.com/office/drawing/2014/main" id="{00000000-0008-0000-0600-00005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5203" name="Drop Down 83" hidden="1">
              <a:extLst>
                <a:ext uri="{63B3BB69-23CF-44E3-9099-C40C66FF867C}">
                  <a14:compatExt spid="_x0000_s5203"/>
                </a:ext>
                <a:ext uri="{FF2B5EF4-FFF2-40B4-BE49-F238E27FC236}">
                  <a16:creationId xmlns:a16="http://schemas.microsoft.com/office/drawing/2014/main" id="{00000000-0008-0000-0600-00005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9525</xdr:rowOff>
        </xdr:to>
        <xdr:sp macro="" textlink="">
          <xdr:nvSpPr>
            <xdr:cNvPr id="5204" name="Drop Down 84" hidden="1">
              <a:extLst>
                <a:ext uri="{63B3BB69-23CF-44E3-9099-C40C66FF867C}">
                  <a14:compatExt spid="_x0000_s5204"/>
                </a:ext>
                <a:ext uri="{FF2B5EF4-FFF2-40B4-BE49-F238E27FC236}">
                  <a16:creationId xmlns:a16="http://schemas.microsoft.com/office/drawing/2014/main" id="{00000000-0008-0000-0600-00005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314325</xdr:colOff>
      <xdr:row>0</xdr:row>
      <xdr:rowOff>47124</xdr:rowOff>
    </xdr:from>
    <xdr:to>
      <xdr:col>9</xdr:col>
      <xdr:colOff>933450</xdr:colOff>
      <xdr:row>3</xdr:row>
      <xdr:rowOff>141653</xdr:rowOff>
    </xdr:to>
    <xdr:pic>
      <xdr:nvPicPr>
        <xdr:cNvPr id="90" name="Picture 89">
          <a:extLst>
            <a:ext uri="{FF2B5EF4-FFF2-40B4-BE49-F238E27FC236}">
              <a16:creationId xmlns:a16="http://schemas.microsoft.com/office/drawing/2014/main" id="{00000000-0008-0000-06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2746" y="47124"/>
          <a:ext cx="619125" cy="7662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700-000002000000}"/>
            </a:ext>
          </a:extLst>
        </xdr:cNvPr>
        <xdr:cNvCxnSpPr/>
      </xdr:nvCxnSpPr>
      <xdr:spPr>
        <a:xfrm flipH="1">
          <a:off x="34947225" y="914400"/>
          <a:ext cx="361950" cy="866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700-000003000000}"/>
            </a:ext>
          </a:extLst>
        </xdr:cNvPr>
        <xdr:cNvCxnSpPr/>
      </xdr:nvCxnSpPr>
      <xdr:spPr>
        <a:xfrm flipH="1">
          <a:off x="34937700" y="914400"/>
          <a:ext cx="371475"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700-000004000000}"/>
            </a:ext>
          </a:extLst>
        </xdr:cNvPr>
        <xdr:cNvCxnSpPr/>
      </xdr:nvCxnSpPr>
      <xdr:spPr>
        <a:xfrm flipH="1">
          <a:off x="37242750" y="600075"/>
          <a:ext cx="1104901" cy="1619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700-000005000000}"/>
            </a:ext>
          </a:extLst>
        </xdr:cNvPr>
        <xdr:cNvCxnSpPr/>
      </xdr:nvCxnSpPr>
      <xdr:spPr>
        <a:xfrm flipH="1">
          <a:off x="30956250" y="666750"/>
          <a:ext cx="200025" cy="1857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4100" name="Drop Down 4" hidden="1">
              <a:extLst>
                <a:ext uri="{63B3BB69-23CF-44E3-9099-C40C66FF867C}">
                  <a14:compatExt spid="_x0000_s4100"/>
                </a:ext>
                <a:ext uri="{FF2B5EF4-FFF2-40B4-BE49-F238E27FC236}">
                  <a16:creationId xmlns:a16="http://schemas.microsoft.com/office/drawing/2014/main" id="{00000000-0008-0000-0700-00000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11</xdr:row>
          <xdr:rowOff>0</xdr:rowOff>
        </xdr:to>
        <xdr:sp macro="" textlink="">
          <xdr:nvSpPr>
            <xdr:cNvPr id="4101" name="Drop Down 5" hidden="1">
              <a:extLst>
                <a:ext uri="{63B3BB69-23CF-44E3-9099-C40C66FF867C}">
                  <a14:compatExt spid="_x0000_s4101"/>
                </a:ext>
                <a:ext uri="{FF2B5EF4-FFF2-40B4-BE49-F238E27FC236}">
                  <a16:creationId xmlns:a16="http://schemas.microsoft.com/office/drawing/2014/main" id="{00000000-0008-0000-0700-00000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4102" name="Drop Down 6" hidden="1">
              <a:extLst>
                <a:ext uri="{63B3BB69-23CF-44E3-9099-C40C66FF867C}">
                  <a14:compatExt spid="_x0000_s4102"/>
                </a:ext>
                <a:ext uri="{FF2B5EF4-FFF2-40B4-BE49-F238E27FC236}">
                  <a16:creationId xmlns:a16="http://schemas.microsoft.com/office/drawing/2014/main" id="{00000000-0008-0000-0700-00000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9525</xdr:rowOff>
        </xdr:to>
        <xdr:sp macro="" textlink="">
          <xdr:nvSpPr>
            <xdr:cNvPr id="4103" name="Drop Down 7" hidden="1">
              <a:extLst>
                <a:ext uri="{63B3BB69-23CF-44E3-9099-C40C66FF867C}">
                  <a14:compatExt spid="_x0000_s4103"/>
                </a:ext>
                <a:ext uri="{FF2B5EF4-FFF2-40B4-BE49-F238E27FC236}">
                  <a16:creationId xmlns:a16="http://schemas.microsoft.com/office/drawing/2014/main" id="{00000000-0008-0000-0700-00000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4104" name="Drop Down 8" hidden="1">
              <a:extLst>
                <a:ext uri="{63B3BB69-23CF-44E3-9099-C40C66FF867C}">
                  <a14:compatExt spid="_x0000_s4104"/>
                </a:ext>
                <a:ext uri="{FF2B5EF4-FFF2-40B4-BE49-F238E27FC236}">
                  <a16:creationId xmlns:a16="http://schemas.microsoft.com/office/drawing/2014/main" id="{00000000-0008-0000-0700-00000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4105" name="Drop Down 9" hidden="1">
              <a:extLst>
                <a:ext uri="{63B3BB69-23CF-44E3-9099-C40C66FF867C}">
                  <a14:compatExt spid="_x0000_s4105"/>
                </a:ext>
                <a:ext uri="{FF2B5EF4-FFF2-40B4-BE49-F238E27FC236}">
                  <a16:creationId xmlns:a16="http://schemas.microsoft.com/office/drawing/2014/main" id="{00000000-0008-0000-0700-00000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4106" name="Drop Down 10" hidden="1">
              <a:extLst>
                <a:ext uri="{63B3BB69-23CF-44E3-9099-C40C66FF867C}">
                  <a14:compatExt spid="_x0000_s4106"/>
                </a:ext>
                <a:ext uri="{FF2B5EF4-FFF2-40B4-BE49-F238E27FC236}">
                  <a16:creationId xmlns:a16="http://schemas.microsoft.com/office/drawing/2014/main" id="{00000000-0008-0000-0700-00000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4107" name="Drop Down 11" hidden="1">
              <a:extLst>
                <a:ext uri="{63B3BB69-23CF-44E3-9099-C40C66FF867C}">
                  <a14:compatExt spid="_x0000_s4107"/>
                </a:ext>
                <a:ext uri="{FF2B5EF4-FFF2-40B4-BE49-F238E27FC236}">
                  <a16:creationId xmlns:a16="http://schemas.microsoft.com/office/drawing/2014/main" id="{00000000-0008-0000-0700-00000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4108" name="Drop Down 12" hidden="1">
              <a:extLst>
                <a:ext uri="{63B3BB69-23CF-44E3-9099-C40C66FF867C}">
                  <a14:compatExt spid="_x0000_s4108"/>
                </a:ext>
                <a:ext uri="{FF2B5EF4-FFF2-40B4-BE49-F238E27FC236}">
                  <a16:creationId xmlns:a16="http://schemas.microsoft.com/office/drawing/2014/main" id="{00000000-0008-0000-07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9525</xdr:rowOff>
        </xdr:to>
        <xdr:sp macro="" textlink="">
          <xdr:nvSpPr>
            <xdr:cNvPr id="4109" name="Drop Down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4110" name="Drop Down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4111" name="Drop Down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4112" name="Drop Down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4113" name="Drop Down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4114" name="Drop Down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9525</xdr:rowOff>
        </xdr:to>
        <xdr:sp macro="" textlink="">
          <xdr:nvSpPr>
            <xdr:cNvPr id="4115" name="Drop Down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25</xdr:row>
          <xdr:rowOff>200025</xdr:rowOff>
        </xdr:to>
        <xdr:sp macro="" textlink="">
          <xdr:nvSpPr>
            <xdr:cNvPr id="4116" name="Drop Down 20" hidden="1">
              <a:extLst>
                <a:ext uri="{63B3BB69-23CF-44E3-9099-C40C66FF867C}">
                  <a14:compatExt spid="_x0000_s4116"/>
                </a:ext>
                <a:ext uri="{FF2B5EF4-FFF2-40B4-BE49-F238E27FC236}">
                  <a16:creationId xmlns:a16="http://schemas.microsoft.com/office/drawing/2014/main" id="{00000000-0008-0000-0700-00001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4117" name="Drop Down 21" hidden="1">
              <a:extLst>
                <a:ext uri="{63B3BB69-23CF-44E3-9099-C40C66FF867C}">
                  <a14:compatExt spid="_x0000_s4117"/>
                </a:ext>
                <a:ext uri="{FF2B5EF4-FFF2-40B4-BE49-F238E27FC236}">
                  <a16:creationId xmlns:a16="http://schemas.microsoft.com/office/drawing/2014/main" id="{00000000-0008-0000-0700-00001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4118" name="Drop Down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4119" name="Drop Down 23" hidden="1">
              <a:extLst>
                <a:ext uri="{63B3BB69-23CF-44E3-9099-C40C66FF867C}">
                  <a14:compatExt spid="_x0000_s4119"/>
                </a:ext>
                <a:ext uri="{FF2B5EF4-FFF2-40B4-BE49-F238E27FC236}">
                  <a16:creationId xmlns:a16="http://schemas.microsoft.com/office/drawing/2014/main" id="{00000000-0008-0000-0700-00001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4120" name="Drop Down 24" hidden="1">
              <a:extLst>
                <a:ext uri="{63B3BB69-23CF-44E3-9099-C40C66FF867C}">
                  <a14:compatExt spid="_x0000_s4120"/>
                </a:ext>
                <a:ext uri="{FF2B5EF4-FFF2-40B4-BE49-F238E27FC236}">
                  <a16:creationId xmlns:a16="http://schemas.microsoft.com/office/drawing/2014/main" id="{00000000-0008-0000-0700-00001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9525</xdr:rowOff>
        </xdr:to>
        <xdr:sp macro="" textlink="">
          <xdr:nvSpPr>
            <xdr:cNvPr id="4121" name="Drop Down 25" hidden="1">
              <a:extLst>
                <a:ext uri="{63B3BB69-23CF-44E3-9099-C40C66FF867C}">
                  <a14:compatExt spid="_x0000_s4121"/>
                </a:ext>
                <a:ext uri="{FF2B5EF4-FFF2-40B4-BE49-F238E27FC236}">
                  <a16:creationId xmlns:a16="http://schemas.microsoft.com/office/drawing/2014/main" id="{00000000-0008-0000-0700-00001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4122" name="Drop Down 26" hidden="1">
              <a:extLst>
                <a:ext uri="{63B3BB69-23CF-44E3-9099-C40C66FF867C}">
                  <a14:compatExt spid="_x0000_s4122"/>
                </a:ext>
                <a:ext uri="{FF2B5EF4-FFF2-40B4-BE49-F238E27FC236}">
                  <a16:creationId xmlns:a16="http://schemas.microsoft.com/office/drawing/2014/main" id="{00000000-0008-0000-0700-00001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4123" name="Drop Down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4124" name="Drop Down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4125" name="Drop Down 29" hidden="1">
              <a:extLst>
                <a:ext uri="{63B3BB69-23CF-44E3-9099-C40C66FF867C}">
                  <a14:compatExt spid="_x0000_s4125"/>
                </a:ext>
                <a:ext uri="{FF2B5EF4-FFF2-40B4-BE49-F238E27FC236}">
                  <a16:creationId xmlns:a16="http://schemas.microsoft.com/office/drawing/2014/main" id="{00000000-0008-0000-0700-00001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4126" name="Drop Down 30" hidden="1">
              <a:extLst>
                <a:ext uri="{63B3BB69-23CF-44E3-9099-C40C66FF867C}">
                  <a14:compatExt spid="_x0000_s4126"/>
                </a:ext>
                <a:ext uri="{FF2B5EF4-FFF2-40B4-BE49-F238E27FC236}">
                  <a16:creationId xmlns:a16="http://schemas.microsoft.com/office/drawing/2014/main" id="{00000000-0008-0000-0700-00001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9525</xdr:rowOff>
        </xdr:to>
        <xdr:sp macro="" textlink="">
          <xdr:nvSpPr>
            <xdr:cNvPr id="4127" name="Drop Down 31" hidden="1">
              <a:extLst>
                <a:ext uri="{63B3BB69-23CF-44E3-9099-C40C66FF867C}">
                  <a14:compatExt spid="_x0000_s4127"/>
                </a:ext>
                <a:ext uri="{FF2B5EF4-FFF2-40B4-BE49-F238E27FC236}">
                  <a16:creationId xmlns:a16="http://schemas.microsoft.com/office/drawing/2014/main" id="{00000000-0008-0000-0700-00001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38</xdr:row>
          <xdr:rowOff>0</xdr:rowOff>
        </xdr:to>
        <xdr:sp macro="" textlink="">
          <xdr:nvSpPr>
            <xdr:cNvPr id="4128" name="Drop Down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4129" name="Drop Down 33" hidden="1">
              <a:extLst>
                <a:ext uri="{63B3BB69-23CF-44E3-9099-C40C66FF867C}">
                  <a14:compatExt spid="_x0000_s4129"/>
                </a:ext>
                <a:ext uri="{FF2B5EF4-FFF2-40B4-BE49-F238E27FC236}">
                  <a16:creationId xmlns:a16="http://schemas.microsoft.com/office/drawing/2014/main" id="{00000000-0008-0000-0700-00002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4130" name="Drop Down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4131" name="Drop Down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4132" name="Drop Down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9525</xdr:rowOff>
        </xdr:to>
        <xdr:sp macro="" textlink="">
          <xdr:nvSpPr>
            <xdr:cNvPr id="4133" name="Drop Down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43</xdr:row>
          <xdr:rowOff>200025</xdr:rowOff>
        </xdr:to>
        <xdr:sp macro="" textlink="">
          <xdr:nvSpPr>
            <xdr:cNvPr id="4134" name="Drop Down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4135" name="Drop Down 39" hidden="1">
              <a:extLst>
                <a:ext uri="{63B3BB69-23CF-44E3-9099-C40C66FF867C}">
                  <a14:compatExt spid="_x0000_s4135"/>
                </a:ext>
                <a:ext uri="{FF2B5EF4-FFF2-40B4-BE49-F238E27FC236}">
                  <a16:creationId xmlns:a16="http://schemas.microsoft.com/office/drawing/2014/main" id="{00000000-0008-0000-0700-00002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4136" name="Drop Down 40" hidden="1">
              <a:extLst>
                <a:ext uri="{63B3BB69-23CF-44E3-9099-C40C66FF867C}">
                  <a14:compatExt spid="_x0000_s4136"/>
                </a:ext>
                <a:ext uri="{FF2B5EF4-FFF2-40B4-BE49-F238E27FC236}">
                  <a16:creationId xmlns:a16="http://schemas.microsoft.com/office/drawing/2014/main" id="{00000000-0008-0000-0700-00002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4137" name="Drop Down 41" hidden="1">
              <a:extLst>
                <a:ext uri="{63B3BB69-23CF-44E3-9099-C40C66FF867C}">
                  <a14:compatExt spid="_x0000_s4137"/>
                </a:ext>
                <a:ext uri="{FF2B5EF4-FFF2-40B4-BE49-F238E27FC236}">
                  <a16:creationId xmlns:a16="http://schemas.microsoft.com/office/drawing/2014/main" id="{00000000-0008-0000-0700-00002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4138" name="Drop Down 42" hidden="1">
              <a:extLst>
                <a:ext uri="{63B3BB69-23CF-44E3-9099-C40C66FF867C}">
                  <a14:compatExt spid="_x0000_s4138"/>
                </a:ext>
                <a:ext uri="{FF2B5EF4-FFF2-40B4-BE49-F238E27FC236}">
                  <a16:creationId xmlns:a16="http://schemas.microsoft.com/office/drawing/2014/main" id="{00000000-0008-0000-0700-00002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9525</xdr:rowOff>
        </xdr:to>
        <xdr:sp macro="" textlink="">
          <xdr:nvSpPr>
            <xdr:cNvPr id="4139" name="Drop Down 43" hidden="1">
              <a:extLst>
                <a:ext uri="{63B3BB69-23CF-44E3-9099-C40C66FF867C}">
                  <a14:compatExt spid="_x0000_s4139"/>
                </a:ext>
                <a:ext uri="{FF2B5EF4-FFF2-40B4-BE49-F238E27FC236}">
                  <a16:creationId xmlns:a16="http://schemas.microsoft.com/office/drawing/2014/main" id="{00000000-0008-0000-0700-00002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4140" name="Drop Down 44" hidden="1">
              <a:extLst>
                <a:ext uri="{63B3BB69-23CF-44E3-9099-C40C66FF867C}">
                  <a14:compatExt spid="_x0000_s4140"/>
                </a:ext>
                <a:ext uri="{FF2B5EF4-FFF2-40B4-BE49-F238E27FC236}">
                  <a16:creationId xmlns:a16="http://schemas.microsoft.com/office/drawing/2014/main" id="{00000000-0008-0000-0700-00002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4141" name="Drop Down 45" hidden="1">
              <a:extLst>
                <a:ext uri="{63B3BB69-23CF-44E3-9099-C40C66FF867C}">
                  <a14:compatExt spid="_x0000_s4141"/>
                </a:ext>
                <a:ext uri="{FF2B5EF4-FFF2-40B4-BE49-F238E27FC236}">
                  <a16:creationId xmlns:a16="http://schemas.microsoft.com/office/drawing/2014/main" id="{00000000-0008-0000-0700-00002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11</xdr:row>
          <xdr:rowOff>0</xdr:rowOff>
        </xdr:to>
        <xdr:sp macro="" textlink="">
          <xdr:nvSpPr>
            <xdr:cNvPr id="4142" name="Drop Down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4143" name="Drop Down 47" hidden="1">
              <a:extLst>
                <a:ext uri="{63B3BB69-23CF-44E3-9099-C40C66FF867C}">
                  <a14:compatExt spid="_x0000_s4143"/>
                </a:ext>
                <a:ext uri="{FF2B5EF4-FFF2-40B4-BE49-F238E27FC236}">
                  <a16:creationId xmlns:a16="http://schemas.microsoft.com/office/drawing/2014/main" id="{00000000-0008-0000-0700-00002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9525</xdr:rowOff>
        </xdr:to>
        <xdr:sp macro="" textlink="">
          <xdr:nvSpPr>
            <xdr:cNvPr id="4144" name="Drop Down 48" hidden="1">
              <a:extLst>
                <a:ext uri="{63B3BB69-23CF-44E3-9099-C40C66FF867C}">
                  <a14:compatExt spid="_x0000_s4144"/>
                </a:ext>
                <a:ext uri="{FF2B5EF4-FFF2-40B4-BE49-F238E27FC236}">
                  <a16:creationId xmlns:a16="http://schemas.microsoft.com/office/drawing/2014/main" id="{00000000-0008-0000-0700-00003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4145" name="Drop Down 49" hidden="1">
              <a:extLst>
                <a:ext uri="{63B3BB69-23CF-44E3-9099-C40C66FF867C}">
                  <a14:compatExt spid="_x0000_s4145"/>
                </a:ext>
                <a:ext uri="{FF2B5EF4-FFF2-40B4-BE49-F238E27FC236}">
                  <a16:creationId xmlns:a16="http://schemas.microsoft.com/office/drawing/2014/main" id="{00000000-0008-0000-0700-00003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4146" name="Drop Down 50" hidden="1">
              <a:extLst>
                <a:ext uri="{63B3BB69-23CF-44E3-9099-C40C66FF867C}">
                  <a14:compatExt spid="_x0000_s4146"/>
                </a:ext>
                <a:ext uri="{FF2B5EF4-FFF2-40B4-BE49-F238E27FC236}">
                  <a16:creationId xmlns:a16="http://schemas.microsoft.com/office/drawing/2014/main" id="{00000000-0008-0000-0700-00003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4147" name="Drop Down 51" hidden="1">
              <a:extLst>
                <a:ext uri="{63B3BB69-23CF-44E3-9099-C40C66FF867C}">
                  <a14:compatExt spid="_x0000_s4147"/>
                </a:ext>
                <a:ext uri="{FF2B5EF4-FFF2-40B4-BE49-F238E27FC236}">
                  <a16:creationId xmlns:a16="http://schemas.microsoft.com/office/drawing/2014/main" id="{00000000-0008-0000-0700-00003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4148" name="Drop Down 52" hidden="1">
              <a:extLst>
                <a:ext uri="{63B3BB69-23CF-44E3-9099-C40C66FF867C}">
                  <a14:compatExt spid="_x0000_s4148"/>
                </a:ext>
                <a:ext uri="{FF2B5EF4-FFF2-40B4-BE49-F238E27FC236}">
                  <a16:creationId xmlns:a16="http://schemas.microsoft.com/office/drawing/2014/main" id="{00000000-0008-0000-0700-00003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4149" name="Drop Down 53" hidden="1">
              <a:extLst>
                <a:ext uri="{63B3BB69-23CF-44E3-9099-C40C66FF867C}">
                  <a14:compatExt spid="_x0000_s4149"/>
                </a:ext>
                <a:ext uri="{FF2B5EF4-FFF2-40B4-BE49-F238E27FC236}">
                  <a16:creationId xmlns:a16="http://schemas.microsoft.com/office/drawing/2014/main" id="{00000000-0008-0000-0700-00003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4150" name="Drop Down 54" hidden="1">
              <a:extLst>
                <a:ext uri="{63B3BB69-23CF-44E3-9099-C40C66FF867C}">
                  <a14:compatExt spid="_x0000_s4150"/>
                </a:ext>
                <a:ext uri="{FF2B5EF4-FFF2-40B4-BE49-F238E27FC236}">
                  <a16:creationId xmlns:a16="http://schemas.microsoft.com/office/drawing/2014/main" id="{00000000-0008-0000-0700-00003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9525</xdr:rowOff>
        </xdr:to>
        <xdr:sp macro="" textlink="">
          <xdr:nvSpPr>
            <xdr:cNvPr id="4151" name="Drop Down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4152" name="Drop Down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4153" name="Drop Down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4154" name="Drop Down 58" hidden="1">
              <a:extLst>
                <a:ext uri="{63B3BB69-23CF-44E3-9099-C40C66FF867C}">
                  <a14:compatExt spid="_x0000_s4154"/>
                </a:ext>
                <a:ext uri="{FF2B5EF4-FFF2-40B4-BE49-F238E27FC236}">
                  <a16:creationId xmlns:a16="http://schemas.microsoft.com/office/drawing/2014/main" id="{00000000-0008-0000-0700-00003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4155" name="Drop Down 59" hidden="1">
              <a:extLst>
                <a:ext uri="{63B3BB69-23CF-44E3-9099-C40C66FF867C}">
                  <a14:compatExt spid="_x0000_s4155"/>
                </a:ext>
                <a:ext uri="{FF2B5EF4-FFF2-40B4-BE49-F238E27FC236}">
                  <a16:creationId xmlns:a16="http://schemas.microsoft.com/office/drawing/2014/main" id="{00000000-0008-0000-0700-00003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9525</xdr:rowOff>
        </xdr:to>
        <xdr:sp macro="" textlink="">
          <xdr:nvSpPr>
            <xdr:cNvPr id="4156" name="Drop Down 60" hidden="1">
              <a:extLst>
                <a:ext uri="{63B3BB69-23CF-44E3-9099-C40C66FF867C}">
                  <a14:compatExt spid="_x0000_s4156"/>
                </a:ext>
                <a:ext uri="{FF2B5EF4-FFF2-40B4-BE49-F238E27FC236}">
                  <a16:creationId xmlns:a16="http://schemas.microsoft.com/office/drawing/2014/main" id="{00000000-0008-0000-0700-00003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25</xdr:row>
          <xdr:rowOff>200025</xdr:rowOff>
        </xdr:to>
        <xdr:sp macro="" textlink="">
          <xdr:nvSpPr>
            <xdr:cNvPr id="4157" name="Drop Down 61" hidden="1">
              <a:extLst>
                <a:ext uri="{63B3BB69-23CF-44E3-9099-C40C66FF867C}">
                  <a14:compatExt spid="_x0000_s4157"/>
                </a:ext>
                <a:ext uri="{FF2B5EF4-FFF2-40B4-BE49-F238E27FC236}">
                  <a16:creationId xmlns:a16="http://schemas.microsoft.com/office/drawing/2014/main" id="{00000000-0008-0000-0700-00003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4158" name="Drop Down 62" hidden="1">
              <a:extLst>
                <a:ext uri="{63B3BB69-23CF-44E3-9099-C40C66FF867C}">
                  <a14:compatExt spid="_x0000_s4158"/>
                </a:ext>
                <a:ext uri="{FF2B5EF4-FFF2-40B4-BE49-F238E27FC236}">
                  <a16:creationId xmlns:a16="http://schemas.microsoft.com/office/drawing/2014/main" id="{00000000-0008-0000-0700-00003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4159" name="Drop Down 63" hidden="1">
              <a:extLst>
                <a:ext uri="{63B3BB69-23CF-44E3-9099-C40C66FF867C}">
                  <a14:compatExt spid="_x0000_s4159"/>
                </a:ext>
                <a:ext uri="{FF2B5EF4-FFF2-40B4-BE49-F238E27FC236}">
                  <a16:creationId xmlns:a16="http://schemas.microsoft.com/office/drawing/2014/main" id="{00000000-0008-0000-0700-00003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4160" name="Drop Down 64" hidden="1">
              <a:extLst>
                <a:ext uri="{63B3BB69-23CF-44E3-9099-C40C66FF867C}">
                  <a14:compatExt spid="_x0000_s4160"/>
                </a:ext>
                <a:ext uri="{FF2B5EF4-FFF2-40B4-BE49-F238E27FC236}">
                  <a16:creationId xmlns:a16="http://schemas.microsoft.com/office/drawing/2014/main" id="{00000000-0008-0000-0700-00004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4161" name="Drop Down 65" hidden="1">
              <a:extLst>
                <a:ext uri="{63B3BB69-23CF-44E3-9099-C40C66FF867C}">
                  <a14:compatExt spid="_x0000_s4161"/>
                </a:ext>
                <a:ext uri="{FF2B5EF4-FFF2-40B4-BE49-F238E27FC236}">
                  <a16:creationId xmlns:a16="http://schemas.microsoft.com/office/drawing/2014/main" id="{00000000-0008-0000-0700-00004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9525</xdr:rowOff>
        </xdr:to>
        <xdr:sp macro="" textlink="">
          <xdr:nvSpPr>
            <xdr:cNvPr id="4162" name="Drop Down 66" hidden="1">
              <a:extLst>
                <a:ext uri="{63B3BB69-23CF-44E3-9099-C40C66FF867C}">
                  <a14:compatExt spid="_x0000_s4162"/>
                </a:ext>
                <a:ext uri="{FF2B5EF4-FFF2-40B4-BE49-F238E27FC236}">
                  <a16:creationId xmlns:a16="http://schemas.microsoft.com/office/drawing/2014/main" id="{00000000-0008-0000-0700-00004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4163" name="Drop Down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4164" name="Drop Down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4165" name="Drop Down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4166" name="Drop Down 70" hidden="1">
              <a:extLst>
                <a:ext uri="{63B3BB69-23CF-44E3-9099-C40C66FF867C}">
                  <a14:compatExt spid="_x0000_s4166"/>
                </a:ext>
                <a:ext uri="{FF2B5EF4-FFF2-40B4-BE49-F238E27FC236}">
                  <a16:creationId xmlns:a16="http://schemas.microsoft.com/office/drawing/2014/main" id="{00000000-0008-0000-0700-00004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4167" name="Drop Down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9525</xdr:rowOff>
        </xdr:to>
        <xdr:sp macro="" textlink="">
          <xdr:nvSpPr>
            <xdr:cNvPr id="4168" name="Drop Down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38</xdr:row>
          <xdr:rowOff>0</xdr:rowOff>
        </xdr:to>
        <xdr:sp macro="" textlink="">
          <xdr:nvSpPr>
            <xdr:cNvPr id="4169" name="Drop Down 73" hidden="1">
              <a:extLst>
                <a:ext uri="{63B3BB69-23CF-44E3-9099-C40C66FF867C}">
                  <a14:compatExt spid="_x0000_s4169"/>
                </a:ext>
                <a:ext uri="{FF2B5EF4-FFF2-40B4-BE49-F238E27FC236}">
                  <a16:creationId xmlns:a16="http://schemas.microsoft.com/office/drawing/2014/main" id="{00000000-0008-0000-0700-00004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4170" name="Drop Down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4171" name="Drop Down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4172" name="Drop Down 76"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4173" name="Drop Down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9525</xdr:rowOff>
        </xdr:to>
        <xdr:sp macro="" textlink="">
          <xdr:nvSpPr>
            <xdr:cNvPr id="4174" name="Drop Down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43</xdr:row>
          <xdr:rowOff>200025</xdr:rowOff>
        </xdr:to>
        <xdr:sp macro="" textlink="">
          <xdr:nvSpPr>
            <xdr:cNvPr id="4175" name="Drop Down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4176" name="Drop Down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4177" name="Drop Down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4178" name="Drop Down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4179" name="Drop Down 83" hidden="1">
              <a:extLst>
                <a:ext uri="{63B3BB69-23CF-44E3-9099-C40C66FF867C}">
                  <a14:compatExt spid="_x0000_s4179"/>
                </a:ext>
                <a:ext uri="{FF2B5EF4-FFF2-40B4-BE49-F238E27FC236}">
                  <a16:creationId xmlns:a16="http://schemas.microsoft.com/office/drawing/2014/main" id="{00000000-0008-0000-0700-00005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9525</xdr:rowOff>
        </xdr:to>
        <xdr:sp macro="" textlink="">
          <xdr:nvSpPr>
            <xdr:cNvPr id="4180" name="Drop Down 84" hidden="1">
              <a:extLst>
                <a:ext uri="{63B3BB69-23CF-44E3-9099-C40C66FF867C}">
                  <a14:compatExt spid="_x0000_s4180"/>
                </a:ext>
                <a:ext uri="{FF2B5EF4-FFF2-40B4-BE49-F238E27FC236}">
                  <a16:creationId xmlns:a16="http://schemas.microsoft.com/office/drawing/2014/main" id="{00000000-0008-0000-0700-00005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317500</xdr:colOff>
      <xdr:row>0</xdr:row>
      <xdr:rowOff>61383</xdr:rowOff>
    </xdr:from>
    <xdr:to>
      <xdr:col>9</xdr:col>
      <xdr:colOff>882316</xdr:colOff>
      <xdr:row>3</xdr:row>
      <xdr:rowOff>121191</xdr:rowOff>
    </xdr:to>
    <xdr:pic>
      <xdr:nvPicPr>
        <xdr:cNvPr id="90" name="Picture 89">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5921" y="61383"/>
          <a:ext cx="564816" cy="73157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800-000002000000}"/>
            </a:ext>
          </a:extLst>
        </xdr:cNvPr>
        <xdr:cNvCxnSpPr/>
      </xdr:nvCxnSpPr>
      <xdr:spPr>
        <a:xfrm flipH="1">
          <a:off x="34947225" y="942975"/>
          <a:ext cx="361950" cy="866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800-000003000000}"/>
            </a:ext>
          </a:extLst>
        </xdr:cNvPr>
        <xdr:cNvCxnSpPr/>
      </xdr:nvCxnSpPr>
      <xdr:spPr>
        <a:xfrm flipH="1">
          <a:off x="34937700" y="942975"/>
          <a:ext cx="371475" cy="333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800-000004000000}"/>
            </a:ext>
          </a:extLst>
        </xdr:cNvPr>
        <xdr:cNvCxnSpPr/>
      </xdr:nvCxnSpPr>
      <xdr:spPr>
        <a:xfrm flipH="1">
          <a:off x="37242750" y="628650"/>
          <a:ext cx="1104901" cy="1619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800-000005000000}"/>
            </a:ext>
          </a:extLst>
        </xdr:cNvPr>
        <xdr:cNvCxnSpPr/>
      </xdr:nvCxnSpPr>
      <xdr:spPr>
        <a:xfrm flipH="1">
          <a:off x="30956250" y="695325"/>
          <a:ext cx="200025" cy="1857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3075" name="Drop Down 3"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3076" name="Drop Down 4" hidden="1">
              <a:extLst>
                <a:ext uri="{63B3BB69-23CF-44E3-9099-C40C66FF867C}">
                  <a14:compatExt spid="_x0000_s3076"/>
                </a:ext>
                <a:ext uri="{FF2B5EF4-FFF2-40B4-BE49-F238E27FC236}">
                  <a16:creationId xmlns:a16="http://schemas.microsoft.com/office/drawing/2014/main" id="{00000000-0008-0000-08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10</xdr:row>
          <xdr:rowOff>200025</xdr:rowOff>
        </xdr:to>
        <xdr:sp macro="" textlink="">
          <xdr:nvSpPr>
            <xdr:cNvPr id="3077" name="Drop Down 5" hidden="1">
              <a:extLst>
                <a:ext uri="{63B3BB69-23CF-44E3-9099-C40C66FF867C}">
                  <a14:compatExt spid="_x0000_s3077"/>
                </a:ext>
                <a:ext uri="{FF2B5EF4-FFF2-40B4-BE49-F238E27FC236}">
                  <a16:creationId xmlns:a16="http://schemas.microsoft.com/office/drawing/2014/main" id="{00000000-0008-0000-0800-00000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3078" name="Drop Down 6" hidden="1">
              <a:extLst>
                <a:ext uri="{63B3BB69-23CF-44E3-9099-C40C66FF867C}">
                  <a14:compatExt spid="_x0000_s3078"/>
                </a:ext>
                <a:ext uri="{FF2B5EF4-FFF2-40B4-BE49-F238E27FC236}">
                  <a16:creationId xmlns:a16="http://schemas.microsoft.com/office/drawing/2014/main" id="{00000000-0008-0000-0800-00000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9525</xdr:rowOff>
        </xdr:to>
        <xdr:sp macro="" textlink="">
          <xdr:nvSpPr>
            <xdr:cNvPr id="3079" name="Drop Down 7" hidden="1">
              <a:extLst>
                <a:ext uri="{63B3BB69-23CF-44E3-9099-C40C66FF867C}">
                  <a14:compatExt spid="_x0000_s3079"/>
                </a:ext>
                <a:ext uri="{FF2B5EF4-FFF2-40B4-BE49-F238E27FC236}">
                  <a16:creationId xmlns:a16="http://schemas.microsoft.com/office/drawing/2014/main" id="{00000000-0008-0000-08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3080" name="Drop Down 8" hidden="1">
              <a:extLst>
                <a:ext uri="{63B3BB69-23CF-44E3-9099-C40C66FF867C}">
                  <a14:compatExt spid="_x0000_s3080"/>
                </a:ext>
                <a:ext uri="{FF2B5EF4-FFF2-40B4-BE49-F238E27FC236}">
                  <a16:creationId xmlns:a16="http://schemas.microsoft.com/office/drawing/2014/main" id="{00000000-0008-0000-0800-00000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3081" name="Drop Down 9" hidden="1">
              <a:extLst>
                <a:ext uri="{63B3BB69-23CF-44E3-9099-C40C66FF867C}">
                  <a14:compatExt spid="_x0000_s3081"/>
                </a:ext>
                <a:ext uri="{FF2B5EF4-FFF2-40B4-BE49-F238E27FC236}">
                  <a16:creationId xmlns:a16="http://schemas.microsoft.com/office/drawing/2014/main" id="{00000000-0008-0000-08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3082" name="Drop Down 10" hidden="1">
              <a:extLst>
                <a:ext uri="{63B3BB69-23CF-44E3-9099-C40C66FF867C}">
                  <a14:compatExt spid="_x0000_s3082"/>
                </a:ext>
                <a:ext uri="{FF2B5EF4-FFF2-40B4-BE49-F238E27FC236}">
                  <a16:creationId xmlns:a16="http://schemas.microsoft.com/office/drawing/2014/main" id="{00000000-0008-0000-0800-00000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3083" name="Drop Down 11" hidden="1">
              <a:extLst>
                <a:ext uri="{63B3BB69-23CF-44E3-9099-C40C66FF867C}">
                  <a14:compatExt spid="_x0000_s3083"/>
                </a:ext>
                <a:ext uri="{FF2B5EF4-FFF2-40B4-BE49-F238E27FC236}">
                  <a16:creationId xmlns:a16="http://schemas.microsoft.com/office/drawing/2014/main" id="{00000000-0008-0000-0800-00000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3084" name="Drop Down 12" hidden="1">
              <a:extLst>
                <a:ext uri="{63B3BB69-23CF-44E3-9099-C40C66FF867C}">
                  <a14:compatExt spid="_x0000_s3084"/>
                </a:ext>
                <a:ext uri="{FF2B5EF4-FFF2-40B4-BE49-F238E27FC236}">
                  <a16:creationId xmlns:a16="http://schemas.microsoft.com/office/drawing/2014/main" id="{00000000-0008-0000-0800-00000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9525</xdr:rowOff>
        </xdr:to>
        <xdr:sp macro="" textlink="">
          <xdr:nvSpPr>
            <xdr:cNvPr id="3085" name="Drop Down 13" hidden="1">
              <a:extLst>
                <a:ext uri="{63B3BB69-23CF-44E3-9099-C40C66FF867C}">
                  <a14:compatExt spid="_x0000_s3085"/>
                </a:ext>
                <a:ext uri="{FF2B5EF4-FFF2-40B4-BE49-F238E27FC236}">
                  <a16:creationId xmlns:a16="http://schemas.microsoft.com/office/drawing/2014/main" id="{00000000-0008-0000-0800-00000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3086" name="Drop Down 14" hidden="1">
              <a:extLst>
                <a:ext uri="{63B3BB69-23CF-44E3-9099-C40C66FF867C}">
                  <a14:compatExt spid="_x0000_s3086"/>
                </a:ext>
                <a:ext uri="{FF2B5EF4-FFF2-40B4-BE49-F238E27FC236}">
                  <a16:creationId xmlns:a16="http://schemas.microsoft.com/office/drawing/2014/main" id="{00000000-0008-0000-0800-00000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3087" name="Drop Down 15" hidden="1">
              <a:extLst>
                <a:ext uri="{63B3BB69-23CF-44E3-9099-C40C66FF867C}">
                  <a14:compatExt spid="_x0000_s3087"/>
                </a:ext>
                <a:ext uri="{FF2B5EF4-FFF2-40B4-BE49-F238E27FC236}">
                  <a16:creationId xmlns:a16="http://schemas.microsoft.com/office/drawing/2014/main" id="{00000000-0008-0000-0800-00000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3088" name="Drop Down 16" hidden="1">
              <a:extLst>
                <a:ext uri="{63B3BB69-23CF-44E3-9099-C40C66FF867C}">
                  <a14:compatExt spid="_x0000_s3088"/>
                </a:ext>
                <a:ext uri="{FF2B5EF4-FFF2-40B4-BE49-F238E27FC236}">
                  <a16:creationId xmlns:a16="http://schemas.microsoft.com/office/drawing/2014/main" id="{00000000-0008-0000-0800-00001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3089" name="Drop Down 17" hidden="1">
              <a:extLst>
                <a:ext uri="{63B3BB69-23CF-44E3-9099-C40C66FF867C}">
                  <a14:compatExt spid="_x0000_s3089"/>
                </a:ext>
                <a:ext uri="{FF2B5EF4-FFF2-40B4-BE49-F238E27FC236}">
                  <a16:creationId xmlns:a16="http://schemas.microsoft.com/office/drawing/2014/main" id="{00000000-0008-0000-0800-00001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3090" name="Drop Down 18" hidden="1">
              <a:extLst>
                <a:ext uri="{63B3BB69-23CF-44E3-9099-C40C66FF867C}">
                  <a14:compatExt spid="_x0000_s3090"/>
                </a:ext>
                <a:ext uri="{FF2B5EF4-FFF2-40B4-BE49-F238E27FC236}">
                  <a16:creationId xmlns:a16="http://schemas.microsoft.com/office/drawing/2014/main" id="{00000000-0008-0000-0800-00001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9525</xdr:rowOff>
        </xdr:to>
        <xdr:sp macro="" textlink="">
          <xdr:nvSpPr>
            <xdr:cNvPr id="3091" name="Drop Down 19" hidden="1">
              <a:extLst>
                <a:ext uri="{63B3BB69-23CF-44E3-9099-C40C66FF867C}">
                  <a14:compatExt spid="_x0000_s3091"/>
                </a:ext>
                <a:ext uri="{FF2B5EF4-FFF2-40B4-BE49-F238E27FC236}">
                  <a16:creationId xmlns:a16="http://schemas.microsoft.com/office/drawing/2014/main" id="{00000000-0008-0000-0800-00001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26</xdr:row>
          <xdr:rowOff>0</xdr:rowOff>
        </xdr:to>
        <xdr:sp macro="" textlink="">
          <xdr:nvSpPr>
            <xdr:cNvPr id="3092" name="Drop Down 20" hidden="1">
              <a:extLst>
                <a:ext uri="{63B3BB69-23CF-44E3-9099-C40C66FF867C}">
                  <a14:compatExt spid="_x0000_s3092"/>
                </a:ext>
                <a:ext uri="{FF2B5EF4-FFF2-40B4-BE49-F238E27FC236}">
                  <a16:creationId xmlns:a16="http://schemas.microsoft.com/office/drawing/2014/main" id="{00000000-0008-0000-0800-00001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3093" name="Drop Down 21" hidden="1">
              <a:extLst>
                <a:ext uri="{63B3BB69-23CF-44E3-9099-C40C66FF867C}">
                  <a14:compatExt spid="_x0000_s3093"/>
                </a:ext>
                <a:ext uri="{FF2B5EF4-FFF2-40B4-BE49-F238E27FC236}">
                  <a16:creationId xmlns:a16="http://schemas.microsoft.com/office/drawing/2014/main" id="{00000000-0008-0000-0800-00001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3094" name="Drop Down 22" hidden="1">
              <a:extLst>
                <a:ext uri="{63B3BB69-23CF-44E3-9099-C40C66FF867C}">
                  <a14:compatExt spid="_x0000_s3094"/>
                </a:ext>
                <a:ext uri="{FF2B5EF4-FFF2-40B4-BE49-F238E27FC236}">
                  <a16:creationId xmlns:a16="http://schemas.microsoft.com/office/drawing/2014/main" id="{00000000-0008-0000-0800-00001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3095" name="Drop Down 23" hidden="1">
              <a:extLst>
                <a:ext uri="{63B3BB69-23CF-44E3-9099-C40C66FF867C}">
                  <a14:compatExt spid="_x0000_s3095"/>
                </a:ext>
                <a:ext uri="{FF2B5EF4-FFF2-40B4-BE49-F238E27FC236}">
                  <a16:creationId xmlns:a16="http://schemas.microsoft.com/office/drawing/2014/main" id="{00000000-0008-0000-0800-00001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3096" name="Drop Down 24" hidden="1">
              <a:extLst>
                <a:ext uri="{63B3BB69-23CF-44E3-9099-C40C66FF867C}">
                  <a14:compatExt spid="_x0000_s3096"/>
                </a:ext>
                <a:ext uri="{FF2B5EF4-FFF2-40B4-BE49-F238E27FC236}">
                  <a16:creationId xmlns:a16="http://schemas.microsoft.com/office/drawing/2014/main" id="{00000000-0008-0000-0800-00001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9525</xdr:rowOff>
        </xdr:to>
        <xdr:sp macro="" textlink="">
          <xdr:nvSpPr>
            <xdr:cNvPr id="3097" name="Drop Down 25" hidden="1">
              <a:extLst>
                <a:ext uri="{63B3BB69-23CF-44E3-9099-C40C66FF867C}">
                  <a14:compatExt spid="_x0000_s3097"/>
                </a:ext>
                <a:ext uri="{FF2B5EF4-FFF2-40B4-BE49-F238E27FC236}">
                  <a16:creationId xmlns:a16="http://schemas.microsoft.com/office/drawing/2014/main" id="{00000000-0008-0000-0800-00001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3098" name="Drop Down 26" hidden="1">
              <a:extLst>
                <a:ext uri="{63B3BB69-23CF-44E3-9099-C40C66FF867C}">
                  <a14:compatExt spid="_x0000_s3098"/>
                </a:ext>
                <a:ext uri="{FF2B5EF4-FFF2-40B4-BE49-F238E27FC236}">
                  <a16:creationId xmlns:a16="http://schemas.microsoft.com/office/drawing/2014/main" id="{00000000-0008-0000-0800-00001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3099" name="Drop Down 27" hidden="1">
              <a:extLst>
                <a:ext uri="{63B3BB69-23CF-44E3-9099-C40C66FF867C}">
                  <a14:compatExt spid="_x0000_s3099"/>
                </a:ext>
                <a:ext uri="{FF2B5EF4-FFF2-40B4-BE49-F238E27FC236}">
                  <a16:creationId xmlns:a16="http://schemas.microsoft.com/office/drawing/2014/main" id="{00000000-0008-0000-0800-00001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3100" name="Drop Down 28" hidden="1">
              <a:extLst>
                <a:ext uri="{63B3BB69-23CF-44E3-9099-C40C66FF867C}">
                  <a14:compatExt spid="_x0000_s3100"/>
                </a:ext>
                <a:ext uri="{FF2B5EF4-FFF2-40B4-BE49-F238E27FC236}">
                  <a16:creationId xmlns:a16="http://schemas.microsoft.com/office/drawing/2014/main" id="{00000000-0008-0000-0800-00001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3101" name="Drop Down 29" hidden="1">
              <a:extLst>
                <a:ext uri="{63B3BB69-23CF-44E3-9099-C40C66FF867C}">
                  <a14:compatExt spid="_x0000_s3101"/>
                </a:ext>
                <a:ext uri="{FF2B5EF4-FFF2-40B4-BE49-F238E27FC236}">
                  <a16:creationId xmlns:a16="http://schemas.microsoft.com/office/drawing/2014/main" id="{00000000-0008-0000-0800-00001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3102" name="Drop Down 30" hidden="1">
              <a:extLst>
                <a:ext uri="{63B3BB69-23CF-44E3-9099-C40C66FF867C}">
                  <a14:compatExt spid="_x0000_s3102"/>
                </a:ext>
                <a:ext uri="{FF2B5EF4-FFF2-40B4-BE49-F238E27FC236}">
                  <a16:creationId xmlns:a16="http://schemas.microsoft.com/office/drawing/2014/main" id="{00000000-0008-0000-0800-00001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9525</xdr:rowOff>
        </xdr:to>
        <xdr:sp macro="" textlink="">
          <xdr:nvSpPr>
            <xdr:cNvPr id="3103" name="Drop Down 31" hidden="1">
              <a:extLst>
                <a:ext uri="{63B3BB69-23CF-44E3-9099-C40C66FF867C}">
                  <a14:compatExt spid="_x0000_s3103"/>
                </a:ext>
                <a:ext uri="{FF2B5EF4-FFF2-40B4-BE49-F238E27FC236}">
                  <a16:creationId xmlns:a16="http://schemas.microsoft.com/office/drawing/2014/main" id="{00000000-0008-0000-0800-00001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38</xdr:row>
          <xdr:rowOff>0</xdr:rowOff>
        </xdr:to>
        <xdr:sp macro="" textlink="">
          <xdr:nvSpPr>
            <xdr:cNvPr id="3104" name="Drop Down 32" hidden="1">
              <a:extLst>
                <a:ext uri="{63B3BB69-23CF-44E3-9099-C40C66FF867C}">
                  <a14:compatExt spid="_x0000_s3104"/>
                </a:ext>
                <a:ext uri="{FF2B5EF4-FFF2-40B4-BE49-F238E27FC236}">
                  <a16:creationId xmlns:a16="http://schemas.microsoft.com/office/drawing/2014/main" id="{00000000-0008-0000-0800-00002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3105" name="Drop Down 33" hidden="1">
              <a:extLst>
                <a:ext uri="{63B3BB69-23CF-44E3-9099-C40C66FF867C}">
                  <a14:compatExt spid="_x0000_s3105"/>
                </a:ext>
                <a:ext uri="{FF2B5EF4-FFF2-40B4-BE49-F238E27FC236}">
                  <a16:creationId xmlns:a16="http://schemas.microsoft.com/office/drawing/2014/main" id="{00000000-0008-0000-0800-00002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3106" name="Drop Down 34" hidden="1">
              <a:extLst>
                <a:ext uri="{63B3BB69-23CF-44E3-9099-C40C66FF867C}">
                  <a14:compatExt spid="_x0000_s3106"/>
                </a:ext>
                <a:ext uri="{FF2B5EF4-FFF2-40B4-BE49-F238E27FC236}">
                  <a16:creationId xmlns:a16="http://schemas.microsoft.com/office/drawing/2014/main" id="{00000000-0008-0000-0800-00002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3107" name="Drop Down 35" hidden="1">
              <a:extLst>
                <a:ext uri="{63B3BB69-23CF-44E3-9099-C40C66FF867C}">
                  <a14:compatExt spid="_x0000_s3107"/>
                </a:ext>
                <a:ext uri="{FF2B5EF4-FFF2-40B4-BE49-F238E27FC236}">
                  <a16:creationId xmlns:a16="http://schemas.microsoft.com/office/drawing/2014/main" id="{00000000-0008-0000-0800-00002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3108" name="Drop Down 36" hidden="1">
              <a:extLst>
                <a:ext uri="{63B3BB69-23CF-44E3-9099-C40C66FF867C}">
                  <a14:compatExt spid="_x0000_s3108"/>
                </a:ext>
                <a:ext uri="{FF2B5EF4-FFF2-40B4-BE49-F238E27FC236}">
                  <a16:creationId xmlns:a16="http://schemas.microsoft.com/office/drawing/2014/main" id="{00000000-0008-0000-0800-00002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9525</xdr:rowOff>
        </xdr:to>
        <xdr:sp macro="" textlink="">
          <xdr:nvSpPr>
            <xdr:cNvPr id="3109" name="Drop Down 37" hidden="1">
              <a:extLst>
                <a:ext uri="{63B3BB69-23CF-44E3-9099-C40C66FF867C}">
                  <a14:compatExt spid="_x0000_s3109"/>
                </a:ext>
                <a:ext uri="{FF2B5EF4-FFF2-40B4-BE49-F238E27FC236}">
                  <a16:creationId xmlns:a16="http://schemas.microsoft.com/office/drawing/2014/main" id="{00000000-0008-0000-0800-00002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44</xdr:row>
          <xdr:rowOff>0</xdr:rowOff>
        </xdr:to>
        <xdr:sp macro="" textlink="">
          <xdr:nvSpPr>
            <xdr:cNvPr id="3110" name="Drop Down 38" hidden="1">
              <a:extLst>
                <a:ext uri="{63B3BB69-23CF-44E3-9099-C40C66FF867C}">
                  <a14:compatExt spid="_x0000_s3110"/>
                </a:ext>
                <a:ext uri="{FF2B5EF4-FFF2-40B4-BE49-F238E27FC236}">
                  <a16:creationId xmlns:a16="http://schemas.microsoft.com/office/drawing/2014/main" id="{00000000-0008-0000-0800-00002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3111" name="Drop Down 39" hidden="1">
              <a:extLst>
                <a:ext uri="{63B3BB69-23CF-44E3-9099-C40C66FF867C}">
                  <a14:compatExt spid="_x0000_s3111"/>
                </a:ext>
                <a:ext uri="{FF2B5EF4-FFF2-40B4-BE49-F238E27FC236}">
                  <a16:creationId xmlns:a16="http://schemas.microsoft.com/office/drawing/2014/main" id="{00000000-0008-0000-0800-00002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3112" name="Drop Down 40" hidden="1">
              <a:extLst>
                <a:ext uri="{63B3BB69-23CF-44E3-9099-C40C66FF867C}">
                  <a14:compatExt spid="_x0000_s3112"/>
                </a:ext>
                <a:ext uri="{FF2B5EF4-FFF2-40B4-BE49-F238E27FC236}">
                  <a16:creationId xmlns:a16="http://schemas.microsoft.com/office/drawing/2014/main" id="{00000000-0008-0000-0800-00002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3113" name="Drop Down 41" hidden="1">
              <a:extLst>
                <a:ext uri="{63B3BB69-23CF-44E3-9099-C40C66FF867C}">
                  <a14:compatExt spid="_x0000_s3113"/>
                </a:ext>
                <a:ext uri="{FF2B5EF4-FFF2-40B4-BE49-F238E27FC236}">
                  <a16:creationId xmlns:a16="http://schemas.microsoft.com/office/drawing/2014/main" id="{00000000-0008-0000-0800-00002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3114" name="Drop Down 42" hidden="1">
              <a:extLst>
                <a:ext uri="{63B3BB69-23CF-44E3-9099-C40C66FF867C}">
                  <a14:compatExt spid="_x0000_s3114"/>
                </a:ext>
                <a:ext uri="{FF2B5EF4-FFF2-40B4-BE49-F238E27FC236}">
                  <a16:creationId xmlns:a16="http://schemas.microsoft.com/office/drawing/2014/main" id="{00000000-0008-0000-0800-00002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9525</xdr:rowOff>
        </xdr:to>
        <xdr:sp macro="" textlink="">
          <xdr:nvSpPr>
            <xdr:cNvPr id="3115" name="Drop Down 43" hidden="1">
              <a:extLst>
                <a:ext uri="{63B3BB69-23CF-44E3-9099-C40C66FF867C}">
                  <a14:compatExt spid="_x0000_s3115"/>
                </a:ext>
                <a:ext uri="{FF2B5EF4-FFF2-40B4-BE49-F238E27FC236}">
                  <a16:creationId xmlns:a16="http://schemas.microsoft.com/office/drawing/2014/main" id="{00000000-0008-0000-0800-00002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3116" name="Drop Down 44" hidden="1">
              <a:extLst>
                <a:ext uri="{63B3BB69-23CF-44E3-9099-C40C66FF867C}">
                  <a14:compatExt spid="_x0000_s3116"/>
                </a:ext>
                <a:ext uri="{FF2B5EF4-FFF2-40B4-BE49-F238E27FC236}">
                  <a16:creationId xmlns:a16="http://schemas.microsoft.com/office/drawing/2014/main" id="{00000000-0008-0000-0800-00002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3117" name="Drop Down 45" hidden="1">
              <a:extLst>
                <a:ext uri="{63B3BB69-23CF-44E3-9099-C40C66FF867C}">
                  <a14:compatExt spid="_x0000_s3117"/>
                </a:ext>
                <a:ext uri="{FF2B5EF4-FFF2-40B4-BE49-F238E27FC236}">
                  <a16:creationId xmlns:a16="http://schemas.microsoft.com/office/drawing/2014/main" id="{00000000-0008-0000-0800-00002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10</xdr:row>
          <xdr:rowOff>200025</xdr:rowOff>
        </xdr:to>
        <xdr:sp macro="" textlink="">
          <xdr:nvSpPr>
            <xdr:cNvPr id="3118" name="Drop Down 46" hidden="1">
              <a:extLst>
                <a:ext uri="{63B3BB69-23CF-44E3-9099-C40C66FF867C}">
                  <a14:compatExt spid="_x0000_s3118"/>
                </a:ext>
                <a:ext uri="{FF2B5EF4-FFF2-40B4-BE49-F238E27FC236}">
                  <a16:creationId xmlns:a16="http://schemas.microsoft.com/office/drawing/2014/main" id="{00000000-0008-0000-08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3119" name="Drop Down 47" hidden="1">
              <a:extLst>
                <a:ext uri="{63B3BB69-23CF-44E3-9099-C40C66FF867C}">
                  <a14:compatExt spid="_x0000_s3119"/>
                </a:ext>
                <a:ext uri="{FF2B5EF4-FFF2-40B4-BE49-F238E27FC236}">
                  <a16:creationId xmlns:a16="http://schemas.microsoft.com/office/drawing/2014/main" id="{00000000-0008-0000-08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9525</xdr:rowOff>
        </xdr:to>
        <xdr:sp macro="" textlink="">
          <xdr:nvSpPr>
            <xdr:cNvPr id="3120" name="Drop Down 48" hidden="1">
              <a:extLst>
                <a:ext uri="{63B3BB69-23CF-44E3-9099-C40C66FF867C}">
                  <a14:compatExt spid="_x0000_s3120"/>
                </a:ext>
                <a:ext uri="{FF2B5EF4-FFF2-40B4-BE49-F238E27FC236}">
                  <a16:creationId xmlns:a16="http://schemas.microsoft.com/office/drawing/2014/main" id="{00000000-0008-0000-08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3121" name="Drop Down 49" hidden="1">
              <a:extLst>
                <a:ext uri="{63B3BB69-23CF-44E3-9099-C40C66FF867C}">
                  <a14:compatExt spid="_x0000_s3121"/>
                </a:ext>
                <a:ext uri="{FF2B5EF4-FFF2-40B4-BE49-F238E27FC236}">
                  <a16:creationId xmlns:a16="http://schemas.microsoft.com/office/drawing/2014/main" id="{00000000-0008-0000-08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3122" name="Drop Down 50" hidden="1">
              <a:extLst>
                <a:ext uri="{63B3BB69-23CF-44E3-9099-C40C66FF867C}">
                  <a14:compatExt spid="_x0000_s3122"/>
                </a:ext>
                <a:ext uri="{FF2B5EF4-FFF2-40B4-BE49-F238E27FC236}">
                  <a16:creationId xmlns:a16="http://schemas.microsoft.com/office/drawing/2014/main" id="{00000000-0008-0000-0800-00003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3123" name="Drop Down 51" hidden="1">
              <a:extLst>
                <a:ext uri="{63B3BB69-23CF-44E3-9099-C40C66FF867C}">
                  <a14:compatExt spid="_x0000_s3123"/>
                </a:ext>
                <a:ext uri="{FF2B5EF4-FFF2-40B4-BE49-F238E27FC236}">
                  <a16:creationId xmlns:a16="http://schemas.microsoft.com/office/drawing/2014/main" id="{00000000-0008-0000-0800-00003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3124" name="Drop Down 52" hidden="1">
              <a:extLst>
                <a:ext uri="{63B3BB69-23CF-44E3-9099-C40C66FF867C}">
                  <a14:compatExt spid="_x0000_s3124"/>
                </a:ext>
                <a:ext uri="{FF2B5EF4-FFF2-40B4-BE49-F238E27FC236}">
                  <a16:creationId xmlns:a16="http://schemas.microsoft.com/office/drawing/2014/main" id="{00000000-0008-0000-0800-00003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3125" name="Drop Down 53" hidden="1">
              <a:extLst>
                <a:ext uri="{63B3BB69-23CF-44E3-9099-C40C66FF867C}">
                  <a14:compatExt spid="_x0000_s3125"/>
                </a:ext>
                <a:ext uri="{FF2B5EF4-FFF2-40B4-BE49-F238E27FC236}">
                  <a16:creationId xmlns:a16="http://schemas.microsoft.com/office/drawing/2014/main" id="{00000000-0008-0000-0800-00003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3126" name="Drop Down 54" hidden="1">
              <a:extLst>
                <a:ext uri="{63B3BB69-23CF-44E3-9099-C40C66FF867C}">
                  <a14:compatExt spid="_x0000_s3126"/>
                </a:ext>
                <a:ext uri="{FF2B5EF4-FFF2-40B4-BE49-F238E27FC236}">
                  <a16:creationId xmlns:a16="http://schemas.microsoft.com/office/drawing/2014/main" id="{00000000-0008-0000-0800-00003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9525</xdr:rowOff>
        </xdr:to>
        <xdr:sp macro="" textlink="">
          <xdr:nvSpPr>
            <xdr:cNvPr id="3127" name="Drop Down 55" hidden="1">
              <a:extLst>
                <a:ext uri="{63B3BB69-23CF-44E3-9099-C40C66FF867C}">
                  <a14:compatExt spid="_x0000_s3127"/>
                </a:ext>
                <a:ext uri="{FF2B5EF4-FFF2-40B4-BE49-F238E27FC236}">
                  <a16:creationId xmlns:a16="http://schemas.microsoft.com/office/drawing/2014/main" id="{00000000-0008-0000-0800-00003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3128" name="Drop Down 56" hidden="1">
              <a:extLst>
                <a:ext uri="{63B3BB69-23CF-44E3-9099-C40C66FF867C}">
                  <a14:compatExt spid="_x0000_s3128"/>
                </a:ext>
                <a:ext uri="{FF2B5EF4-FFF2-40B4-BE49-F238E27FC236}">
                  <a16:creationId xmlns:a16="http://schemas.microsoft.com/office/drawing/2014/main" id="{00000000-0008-0000-0800-00003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3129" name="Drop Down 57" hidden="1">
              <a:extLst>
                <a:ext uri="{63B3BB69-23CF-44E3-9099-C40C66FF867C}">
                  <a14:compatExt spid="_x0000_s3129"/>
                </a:ext>
                <a:ext uri="{FF2B5EF4-FFF2-40B4-BE49-F238E27FC236}">
                  <a16:creationId xmlns:a16="http://schemas.microsoft.com/office/drawing/2014/main" id="{00000000-0008-0000-0800-00003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3130" name="Drop Down 58" hidden="1">
              <a:extLst>
                <a:ext uri="{63B3BB69-23CF-44E3-9099-C40C66FF867C}">
                  <a14:compatExt spid="_x0000_s3130"/>
                </a:ext>
                <a:ext uri="{FF2B5EF4-FFF2-40B4-BE49-F238E27FC236}">
                  <a16:creationId xmlns:a16="http://schemas.microsoft.com/office/drawing/2014/main" id="{00000000-0008-0000-0800-00003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3131" name="Drop Down 59" hidden="1">
              <a:extLst>
                <a:ext uri="{63B3BB69-23CF-44E3-9099-C40C66FF867C}">
                  <a14:compatExt spid="_x0000_s3131"/>
                </a:ext>
                <a:ext uri="{FF2B5EF4-FFF2-40B4-BE49-F238E27FC236}">
                  <a16:creationId xmlns:a16="http://schemas.microsoft.com/office/drawing/2014/main" id="{00000000-0008-0000-0800-00003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9525</xdr:rowOff>
        </xdr:to>
        <xdr:sp macro="" textlink="">
          <xdr:nvSpPr>
            <xdr:cNvPr id="3132" name="Drop Down 60" hidden="1">
              <a:extLst>
                <a:ext uri="{63B3BB69-23CF-44E3-9099-C40C66FF867C}">
                  <a14:compatExt spid="_x0000_s3132"/>
                </a:ext>
                <a:ext uri="{FF2B5EF4-FFF2-40B4-BE49-F238E27FC236}">
                  <a16:creationId xmlns:a16="http://schemas.microsoft.com/office/drawing/2014/main" id="{00000000-0008-0000-0800-00003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26</xdr:row>
          <xdr:rowOff>0</xdr:rowOff>
        </xdr:to>
        <xdr:sp macro="" textlink="">
          <xdr:nvSpPr>
            <xdr:cNvPr id="3133" name="Drop Down 61" hidden="1">
              <a:extLst>
                <a:ext uri="{63B3BB69-23CF-44E3-9099-C40C66FF867C}">
                  <a14:compatExt spid="_x0000_s3133"/>
                </a:ext>
                <a:ext uri="{FF2B5EF4-FFF2-40B4-BE49-F238E27FC236}">
                  <a16:creationId xmlns:a16="http://schemas.microsoft.com/office/drawing/2014/main" id="{00000000-0008-0000-0800-00003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3134" name="Drop Down 62" hidden="1">
              <a:extLst>
                <a:ext uri="{63B3BB69-23CF-44E3-9099-C40C66FF867C}">
                  <a14:compatExt spid="_x0000_s3134"/>
                </a:ext>
                <a:ext uri="{FF2B5EF4-FFF2-40B4-BE49-F238E27FC236}">
                  <a16:creationId xmlns:a16="http://schemas.microsoft.com/office/drawing/2014/main" id="{00000000-0008-0000-0800-00003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3135" name="Drop Down 63" hidden="1">
              <a:extLst>
                <a:ext uri="{63B3BB69-23CF-44E3-9099-C40C66FF867C}">
                  <a14:compatExt spid="_x0000_s3135"/>
                </a:ext>
                <a:ext uri="{FF2B5EF4-FFF2-40B4-BE49-F238E27FC236}">
                  <a16:creationId xmlns:a16="http://schemas.microsoft.com/office/drawing/2014/main" id="{00000000-0008-0000-0800-00003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3136" name="Drop Down 64" hidden="1">
              <a:extLst>
                <a:ext uri="{63B3BB69-23CF-44E3-9099-C40C66FF867C}">
                  <a14:compatExt spid="_x0000_s3136"/>
                </a:ext>
                <a:ext uri="{FF2B5EF4-FFF2-40B4-BE49-F238E27FC236}">
                  <a16:creationId xmlns:a16="http://schemas.microsoft.com/office/drawing/2014/main" id="{00000000-0008-0000-08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3137" name="Drop Down 65" hidden="1">
              <a:extLst>
                <a:ext uri="{63B3BB69-23CF-44E3-9099-C40C66FF867C}">
                  <a14:compatExt spid="_x0000_s3137"/>
                </a:ext>
                <a:ext uri="{FF2B5EF4-FFF2-40B4-BE49-F238E27FC236}">
                  <a16:creationId xmlns:a16="http://schemas.microsoft.com/office/drawing/2014/main" id="{00000000-0008-0000-08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9525</xdr:rowOff>
        </xdr:to>
        <xdr:sp macro="" textlink="">
          <xdr:nvSpPr>
            <xdr:cNvPr id="3138" name="Drop Down 66" hidden="1">
              <a:extLst>
                <a:ext uri="{63B3BB69-23CF-44E3-9099-C40C66FF867C}">
                  <a14:compatExt spid="_x0000_s3138"/>
                </a:ext>
                <a:ext uri="{FF2B5EF4-FFF2-40B4-BE49-F238E27FC236}">
                  <a16:creationId xmlns:a16="http://schemas.microsoft.com/office/drawing/2014/main" id="{00000000-0008-0000-0800-00004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3139" name="Drop Down 67" hidden="1">
              <a:extLst>
                <a:ext uri="{63B3BB69-23CF-44E3-9099-C40C66FF867C}">
                  <a14:compatExt spid="_x0000_s3139"/>
                </a:ext>
                <a:ext uri="{FF2B5EF4-FFF2-40B4-BE49-F238E27FC236}">
                  <a16:creationId xmlns:a16="http://schemas.microsoft.com/office/drawing/2014/main" id="{00000000-0008-0000-08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3140" name="Drop Down 68" hidden="1">
              <a:extLst>
                <a:ext uri="{63B3BB69-23CF-44E3-9099-C40C66FF867C}">
                  <a14:compatExt spid="_x0000_s3140"/>
                </a:ext>
                <a:ext uri="{FF2B5EF4-FFF2-40B4-BE49-F238E27FC236}">
                  <a16:creationId xmlns:a16="http://schemas.microsoft.com/office/drawing/2014/main" id="{00000000-0008-0000-0800-00004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3141" name="Drop Down 69" hidden="1">
              <a:extLst>
                <a:ext uri="{63B3BB69-23CF-44E3-9099-C40C66FF867C}">
                  <a14:compatExt spid="_x0000_s3141"/>
                </a:ext>
                <a:ext uri="{FF2B5EF4-FFF2-40B4-BE49-F238E27FC236}">
                  <a16:creationId xmlns:a16="http://schemas.microsoft.com/office/drawing/2014/main" id="{00000000-0008-0000-0800-00004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3142" name="Drop Down 70" hidden="1">
              <a:extLst>
                <a:ext uri="{63B3BB69-23CF-44E3-9099-C40C66FF867C}">
                  <a14:compatExt spid="_x0000_s3142"/>
                </a:ext>
                <a:ext uri="{FF2B5EF4-FFF2-40B4-BE49-F238E27FC236}">
                  <a16:creationId xmlns:a16="http://schemas.microsoft.com/office/drawing/2014/main" id="{00000000-0008-0000-0800-00004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3143" name="Drop Down 71" hidden="1">
              <a:extLst>
                <a:ext uri="{63B3BB69-23CF-44E3-9099-C40C66FF867C}">
                  <a14:compatExt spid="_x0000_s3143"/>
                </a:ext>
                <a:ext uri="{FF2B5EF4-FFF2-40B4-BE49-F238E27FC236}">
                  <a16:creationId xmlns:a16="http://schemas.microsoft.com/office/drawing/2014/main" id="{00000000-0008-0000-0800-00004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9525</xdr:rowOff>
        </xdr:to>
        <xdr:sp macro="" textlink="">
          <xdr:nvSpPr>
            <xdr:cNvPr id="3144" name="Drop Down 72" hidden="1">
              <a:extLst>
                <a:ext uri="{63B3BB69-23CF-44E3-9099-C40C66FF867C}">
                  <a14:compatExt spid="_x0000_s3144"/>
                </a:ext>
                <a:ext uri="{FF2B5EF4-FFF2-40B4-BE49-F238E27FC236}">
                  <a16:creationId xmlns:a16="http://schemas.microsoft.com/office/drawing/2014/main" id="{00000000-0008-0000-0800-00004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38</xdr:row>
          <xdr:rowOff>0</xdr:rowOff>
        </xdr:to>
        <xdr:sp macro="" textlink="">
          <xdr:nvSpPr>
            <xdr:cNvPr id="3145" name="Drop Down 73" hidden="1">
              <a:extLst>
                <a:ext uri="{63B3BB69-23CF-44E3-9099-C40C66FF867C}">
                  <a14:compatExt spid="_x0000_s3145"/>
                </a:ext>
                <a:ext uri="{FF2B5EF4-FFF2-40B4-BE49-F238E27FC236}">
                  <a16:creationId xmlns:a16="http://schemas.microsoft.com/office/drawing/2014/main" id="{00000000-0008-0000-0800-00004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3146" name="Drop Down 74" hidden="1">
              <a:extLst>
                <a:ext uri="{63B3BB69-23CF-44E3-9099-C40C66FF867C}">
                  <a14:compatExt spid="_x0000_s3146"/>
                </a:ext>
                <a:ext uri="{FF2B5EF4-FFF2-40B4-BE49-F238E27FC236}">
                  <a16:creationId xmlns:a16="http://schemas.microsoft.com/office/drawing/2014/main" id="{00000000-0008-0000-0800-00004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3147" name="Drop Down 75" hidden="1">
              <a:extLst>
                <a:ext uri="{63B3BB69-23CF-44E3-9099-C40C66FF867C}">
                  <a14:compatExt spid="_x0000_s3147"/>
                </a:ext>
                <a:ext uri="{FF2B5EF4-FFF2-40B4-BE49-F238E27FC236}">
                  <a16:creationId xmlns:a16="http://schemas.microsoft.com/office/drawing/2014/main" id="{00000000-0008-0000-0800-00004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3148" name="Drop Down 76" hidden="1">
              <a:extLst>
                <a:ext uri="{63B3BB69-23CF-44E3-9099-C40C66FF867C}">
                  <a14:compatExt spid="_x0000_s3148"/>
                </a:ext>
                <a:ext uri="{FF2B5EF4-FFF2-40B4-BE49-F238E27FC236}">
                  <a16:creationId xmlns:a16="http://schemas.microsoft.com/office/drawing/2014/main" id="{00000000-0008-0000-0800-00004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3149" name="Drop Down 77" hidden="1">
              <a:extLst>
                <a:ext uri="{63B3BB69-23CF-44E3-9099-C40C66FF867C}">
                  <a14:compatExt spid="_x0000_s3149"/>
                </a:ext>
                <a:ext uri="{FF2B5EF4-FFF2-40B4-BE49-F238E27FC236}">
                  <a16:creationId xmlns:a16="http://schemas.microsoft.com/office/drawing/2014/main" id="{00000000-0008-0000-0800-00004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9525</xdr:rowOff>
        </xdr:to>
        <xdr:sp macro="" textlink="">
          <xdr:nvSpPr>
            <xdr:cNvPr id="3150" name="Drop Down 78" hidden="1">
              <a:extLst>
                <a:ext uri="{63B3BB69-23CF-44E3-9099-C40C66FF867C}">
                  <a14:compatExt spid="_x0000_s3150"/>
                </a:ext>
                <a:ext uri="{FF2B5EF4-FFF2-40B4-BE49-F238E27FC236}">
                  <a16:creationId xmlns:a16="http://schemas.microsoft.com/office/drawing/2014/main" id="{00000000-0008-0000-0800-00004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44</xdr:row>
          <xdr:rowOff>0</xdr:rowOff>
        </xdr:to>
        <xdr:sp macro="" textlink="">
          <xdr:nvSpPr>
            <xdr:cNvPr id="3151" name="Drop Down 79" hidden="1">
              <a:extLst>
                <a:ext uri="{63B3BB69-23CF-44E3-9099-C40C66FF867C}">
                  <a14:compatExt spid="_x0000_s3151"/>
                </a:ext>
                <a:ext uri="{FF2B5EF4-FFF2-40B4-BE49-F238E27FC236}">
                  <a16:creationId xmlns:a16="http://schemas.microsoft.com/office/drawing/2014/main" id="{00000000-0008-0000-0800-00004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3152" name="Drop Down 80" hidden="1">
              <a:extLst>
                <a:ext uri="{63B3BB69-23CF-44E3-9099-C40C66FF867C}">
                  <a14:compatExt spid="_x0000_s3152"/>
                </a:ext>
                <a:ext uri="{FF2B5EF4-FFF2-40B4-BE49-F238E27FC236}">
                  <a16:creationId xmlns:a16="http://schemas.microsoft.com/office/drawing/2014/main" id="{00000000-0008-0000-0800-00005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3153" name="Drop Down 81" hidden="1">
              <a:extLst>
                <a:ext uri="{63B3BB69-23CF-44E3-9099-C40C66FF867C}">
                  <a14:compatExt spid="_x0000_s3153"/>
                </a:ext>
                <a:ext uri="{FF2B5EF4-FFF2-40B4-BE49-F238E27FC236}">
                  <a16:creationId xmlns:a16="http://schemas.microsoft.com/office/drawing/2014/main" id="{00000000-0008-0000-0800-00005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3154" name="Drop Down 82" hidden="1">
              <a:extLst>
                <a:ext uri="{63B3BB69-23CF-44E3-9099-C40C66FF867C}">
                  <a14:compatExt spid="_x0000_s3154"/>
                </a:ext>
                <a:ext uri="{FF2B5EF4-FFF2-40B4-BE49-F238E27FC236}">
                  <a16:creationId xmlns:a16="http://schemas.microsoft.com/office/drawing/2014/main" id="{00000000-0008-0000-0800-00005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3155" name="Drop Down 83" hidden="1">
              <a:extLst>
                <a:ext uri="{63B3BB69-23CF-44E3-9099-C40C66FF867C}">
                  <a14:compatExt spid="_x0000_s3155"/>
                </a:ext>
                <a:ext uri="{FF2B5EF4-FFF2-40B4-BE49-F238E27FC236}">
                  <a16:creationId xmlns:a16="http://schemas.microsoft.com/office/drawing/2014/main" id="{00000000-0008-0000-0800-00005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9525</xdr:rowOff>
        </xdr:to>
        <xdr:sp macro="" textlink="">
          <xdr:nvSpPr>
            <xdr:cNvPr id="3156" name="Drop Down 84" hidden="1">
              <a:extLst>
                <a:ext uri="{63B3BB69-23CF-44E3-9099-C40C66FF867C}">
                  <a14:compatExt spid="_x0000_s3156"/>
                </a:ext>
                <a:ext uri="{FF2B5EF4-FFF2-40B4-BE49-F238E27FC236}">
                  <a16:creationId xmlns:a16="http://schemas.microsoft.com/office/drawing/2014/main" id="{00000000-0008-0000-0800-00005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292746</xdr:colOff>
      <xdr:row>0</xdr:row>
      <xdr:rowOff>77872</xdr:rowOff>
    </xdr:from>
    <xdr:to>
      <xdr:col>9</xdr:col>
      <xdr:colOff>865941</xdr:colOff>
      <xdr:row>3</xdr:row>
      <xdr:rowOff>128114</xdr:rowOff>
    </xdr:to>
    <xdr:pic>
      <xdr:nvPicPr>
        <xdr:cNvPr id="90" name="Picture 89">
          <a:extLst>
            <a:ext uri="{FF2B5EF4-FFF2-40B4-BE49-F238E27FC236}">
              <a16:creationId xmlns:a16="http://schemas.microsoft.com/office/drawing/2014/main" id="{00000000-0008-0000-08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1167" y="77872"/>
          <a:ext cx="573195" cy="7119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35</xdr:col>
      <xdr:colOff>533400</xdr:colOff>
      <xdr:row>3</xdr:row>
      <xdr:rowOff>190500</xdr:rowOff>
    </xdr:from>
    <xdr:to>
      <xdr:col>36</xdr:col>
      <xdr:colOff>85725</xdr:colOff>
      <xdr:row>6</xdr:row>
      <xdr:rowOff>409575</xdr:rowOff>
    </xdr:to>
    <xdr:cxnSp macro="">
      <xdr:nvCxnSpPr>
        <xdr:cNvPr id="2" name="Straight Arrow Connector 1">
          <a:extLst>
            <a:ext uri="{FF2B5EF4-FFF2-40B4-BE49-F238E27FC236}">
              <a16:creationId xmlns:a16="http://schemas.microsoft.com/office/drawing/2014/main" id="{00000000-0008-0000-0900-000002000000}"/>
            </a:ext>
          </a:extLst>
        </xdr:cNvPr>
        <xdr:cNvCxnSpPr/>
      </xdr:nvCxnSpPr>
      <xdr:spPr>
        <a:xfrm flipH="1">
          <a:off x="21793200" y="590550"/>
          <a:ext cx="361950" cy="609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523875</xdr:colOff>
      <xdr:row>3</xdr:row>
      <xdr:rowOff>190500</xdr:rowOff>
    </xdr:from>
    <xdr:to>
      <xdr:col>36</xdr:col>
      <xdr:colOff>85725</xdr:colOff>
      <xdr:row>5</xdr:row>
      <xdr:rowOff>114300</xdr:rowOff>
    </xdr:to>
    <xdr:cxnSp macro="">
      <xdr:nvCxnSpPr>
        <xdr:cNvPr id="3" name="Straight Arrow Connector 2">
          <a:extLst>
            <a:ext uri="{FF2B5EF4-FFF2-40B4-BE49-F238E27FC236}">
              <a16:creationId xmlns:a16="http://schemas.microsoft.com/office/drawing/2014/main" id="{00000000-0008-0000-0900-000003000000}"/>
            </a:ext>
          </a:extLst>
        </xdr:cNvPr>
        <xdr:cNvCxnSpPr/>
      </xdr:nvCxnSpPr>
      <xdr:spPr>
        <a:xfrm flipH="1">
          <a:off x="21783675" y="590550"/>
          <a:ext cx="371475" cy="1238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504825</xdr:colOff>
      <xdr:row>2</xdr:row>
      <xdr:rowOff>76200</xdr:rowOff>
    </xdr:from>
    <xdr:to>
      <xdr:col>40</xdr:col>
      <xdr:colOff>1</xdr:colOff>
      <xdr:row>8</xdr:row>
      <xdr:rowOff>104775</xdr:rowOff>
    </xdr:to>
    <xdr:cxnSp macro="">
      <xdr:nvCxnSpPr>
        <xdr:cNvPr id="4" name="Straight Arrow Connector 3">
          <a:extLst>
            <a:ext uri="{FF2B5EF4-FFF2-40B4-BE49-F238E27FC236}">
              <a16:creationId xmlns:a16="http://schemas.microsoft.com/office/drawing/2014/main" id="{00000000-0008-0000-0900-000004000000}"/>
            </a:ext>
          </a:extLst>
        </xdr:cNvPr>
        <xdr:cNvCxnSpPr/>
      </xdr:nvCxnSpPr>
      <xdr:spPr>
        <a:xfrm flipH="1">
          <a:off x="24088725" y="276225"/>
          <a:ext cx="1104901" cy="1362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561975</xdr:colOff>
      <xdr:row>2</xdr:row>
      <xdr:rowOff>142875</xdr:rowOff>
    </xdr:from>
    <xdr:to>
      <xdr:col>31</xdr:col>
      <xdr:colOff>152400</xdr:colOff>
      <xdr:row>10</xdr:row>
      <xdr:rowOff>0</xdr:rowOff>
    </xdr:to>
    <xdr:cxnSp macro="">
      <xdr:nvCxnSpPr>
        <xdr:cNvPr id="5" name="Straight Arrow Connector 4">
          <a:extLst>
            <a:ext uri="{FF2B5EF4-FFF2-40B4-BE49-F238E27FC236}">
              <a16:creationId xmlns:a16="http://schemas.microsoft.com/office/drawing/2014/main" id="{00000000-0008-0000-0900-000005000000}"/>
            </a:ext>
          </a:extLst>
        </xdr:cNvPr>
        <xdr:cNvCxnSpPr/>
      </xdr:nvCxnSpPr>
      <xdr:spPr>
        <a:xfrm flipH="1">
          <a:off x="17802225" y="342900"/>
          <a:ext cx="200025" cy="16002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7</xdr:row>
          <xdr:rowOff>0</xdr:rowOff>
        </xdr:from>
        <xdr:to>
          <xdr:col>3</xdr:col>
          <xdr:colOff>0</xdr:colOff>
          <xdr:row>8</xdr:row>
          <xdr:rowOff>9525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0</xdr:rowOff>
        </xdr:from>
        <xdr:to>
          <xdr:col>3</xdr:col>
          <xdr:colOff>1066800</xdr:colOff>
          <xdr:row>8</xdr:row>
          <xdr:rowOff>9525</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0</xdr:colOff>
          <xdr:row>9</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0</xdr:rowOff>
        </xdr:from>
        <xdr:to>
          <xdr:col>3</xdr:col>
          <xdr:colOff>0</xdr:colOff>
          <xdr:row>9</xdr:row>
          <xdr:rowOff>200025</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9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0</xdr:colOff>
          <xdr:row>11</xdr:row>
          <xdr:rowOff>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9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3</xdr:col>
          <xdr:colOff>0</xdr:colOff>
          <xdr:row>12</xdr:row>
          <xdr:rowOff>9525</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9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0</xdr:colOff>
          <xdr:row>13</xdr:row>
          <xdr:rowOff>9525</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9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0</xdr:rowOff>
        </xdr:from>
        <xdr:to>
          <xdr:col>3</xdr:col>
          <xdr:colOff>0</xdr:colOff>
          <xdr:row>14</xdr:row>
          <xdr:rowOff>0</xdr:rowOff>
        </xdr:to>
        <xdr:sp macro="" textlink="">
          <xdr:nvSpPr>
            <xdr:cNvPr id="2056" name="Drop Down 8" hidden="1">
              <a:extLst>
                <a:ext uri="{63B3BB69-23CF-44E3-9099-C40C66FF867C}">
                  <a14:compatExt spid="_x0000_s2056"/>
                </a:ext>
                <a:ext uri="{FF2B5EF4-FFF2-40B4-BE49-F238E27FC236}">
                  <a16:creationId xmlns:a16="http://schemas.microsoft.com/office/drawing/2014/main" id="{00000000-0008-0000-0900-00000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0</xdr:colOff>
          <xdr:row>15</xdr:row>
          <xdr:rowOff>9525</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9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0</xdr:rowOff>
        </xdr:from>
        <xdr:to>
          <xdr:col>3</xdr:col>
          <xdr:colOff>0</xdr:colOff>
          <xdr:row>16</xdr:row>
          <xdr:rowOff>9525</xdr:rowOff>
        </xdr:to>
        <xdr:sp macro="" textlink="">
          <xdr:nvSpPr>
            <xdr:cNvPr id="2058" name="Drop Down 10" hidden="1">
              <a:extLst>
                <a:ext uri="{63B3BB69-23CF-44E3-9099-C40C66FF867C}">
                  <a14:compatExt spid="_x0000_s2058"/>
                </a:ext>
                <a:ext uri="{FF2B5EF4-FFF2-40B4-BE49-F238E27FC236}">
                  <a16:creationId xmlns:a16="http://schemas.microsoft.com/office/drawing/2014/main" id="{00000000-0008-0000-0900-00000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0</xdr:rowOff>
        </xdr:from>
        <xdr:to>
          <xdr:col>3</xdr:col>
          <xdr:colOff>0</xdr:colOff>
          <xdr:row>17</xdr:row>
          <xdr:rowOff>9525</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9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0</xdr:rowOff>
        </xdr:from>
        <xdr:to>
          <xdr:col>3</xdr:col>
          <xdr:colOff>0</xdr:colOff>
          <xdr:row>18</xdr:row>
          <xdr:rowOff>9525</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9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0</xdr:colOff>
          <xdr:row>19</xdr:row>
          <xdr:rowOff>9525</xdr:rowOff>
        </xdr:to>
        <xdr:sp macro="" textlink="">
          <xdr:nvSpPr>
            <xdr:cNvPr id="2061" name="Drop Down 13" hidden="1">
              <a:extLst>
                <a:ext uri="{63B3BB69-23CF-44E3-9099-C40C66FF867C}">
                  <a14:compatExt spid="_x0000_s2061"/>
                </a:ext>
                <a:ext uri="{FF2B5EF4-FFF2-40B4-BE49-F238E27FC236}">
                  <a16:creationId xmlns:a16="http://schemas.microsoft.com/office/drawing/2014/main" id="{00000000-0008-0000-09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0</xdr:colOff>
          <xdr:row>20</xdr:row>
          <xdr:rowOff>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9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0</xdr:rowOff>
        </xdr:from>
        <xdr:to>
          <xdr:col>3</xdr:col>
          <xdr:colOff>0</xdr:colOff>
          <xdr:row>21</xdr:row>
          <xdr:rowOff>9525</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9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0</xdr:rowOff>
        </xdr:from>
        <xdr:to>
          <xdr:col>3</xdr:col>
          <xdr:colOff>0</xdr:colOff>
          <xdr:row>22</xdr:row>
          <xdr:rowOff>9525</xdr:rowOff>
        </xdr:to>
        <xdr:sp macro="" textlink="">
          <xdr:nvSpPr>
            <xdr:cNvPr id="2064" name="Drop Down 16" hidden="1">
              <a:extLst>
                <a:ext uri="{63B3BB69-23CF-44E3-9099-C40C66FF867C}">
                  <a14:compatExt spid="_x0000_s2064"/>
                </a:ext>
                <a:ext uri="{FF2B5EF4-FFF2-40B4-BE49-F238E27FC236}">
                  <a16:creationId xmlns:a16="http://schemas.microsoft.com/office/drawing/2014/main" id="{00000000-0008-0000-0900-00001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9525</xdr:rowOff>
        </xdr:to>
        <xdr:sp macro="" textlink="">
          <xdr:nvSpPr>
            <xdr:cNvPr id="2065" name="Drop Down 17" hidden="1">
              <a:extLst>
                <a:ext uri="{63B3BB69-23CF-44E3-9099-C40C66FF867C}">
                  <a14:compatExt spid="_x0000_s2065"/>
                </a:ext>
                <a:ext uri="{FF2B5EF4-FFF2-40B4-BE49-F238E27FC236}">
                  <a16:creationId xmlns:a16="http://schemas.microsoft.com/office/drawing/2014/main" id="{00000000-0008-0000-09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0</xdr:rowOff>
        </xdr:from>
        <xdr:to>
          <xdr:col>3</xdr:col>
          <xdr:colOff>0</xdr:colOff>
          <xdr:row>24</xdr:row>
          <xdr:rowOff>9525</xdr:rowOff>
        </xdr:to>
        <xdr:sp macro="" textlink="">
          <xdr:nvSpPr>
            <xdr:cNvPr id="2066" name="Drop Down 18" hidden="1">
              <a:extLst>
                <a:ext uri="{63B3BB69-23CF-44E3-9099-C40C66FF867C}">
                  <a14:compatExt spid="_x0000_s2066"/>
                </a:ext>
                <a:ext uri="{FF2B5EF4-FFF2-40B4-BE49-F238E27FC236}">
                  <a16:creationId xmlns:a16="http://schemas.microsoft.com/office/drawing/2014/main" id="{00000000-0008-0000-0900-00001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0</xdr:rowOff>
        </xdr:from>
        <xdr:to>
          <xdr:col>3</xdr:col>
          <xdr:colOff>0</xdr:colOff>
          <xdr:row>25</xdr:row>
          <xdr:rowOff>9525</xdr:rowOff>
        </xdr:to>
        <xdr:sp macro="" textlink="">
          <xdr:nvSpPr>
            <xdr:cNvPr id="2067" name="Drop Down 19" hidden="1">
              <a:extLst>
                <a:ext uri="{63B3BB69-23CF-44E3-9099-C40C66FF867C}">
                  <a14:compatExt spid="_x0000_s2067"/>
                </a:ext>
                <a:ext uri="{FF2B5EF4-FFF2-40B4-BE49-F238E27FC236}">
                  <a16:creationId xmlns:a16="http://schemas.microsoft.com/office/drawing/2014/main" id="{00000000-0008-0000-0900-00001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0</xdr:rowOff>
        </xdr:from>
        <xdr:to>
          <xdr:col>3</xdr:col>
          <xdr:colOff>0</xdr:colOff>
          <xdr:row>25</xdr:row>
          <xdr:rowOff>200025</xdr:rowOff>
        </xdr:to>
        <xdr:sp macro="" textlink="">
          <xdr:nvSpPr>
            <xdr:cNvPr id="2068" name="Drop Down 20" hidden="1">
              <a:extLst>
                <a:ext uri="{63B3BB69-23CF-44E3-9099-C40C66FF867C}">
                  <a14:compatExt spid="_x0000_s2068"/>
                </a:ext>
                <a:ext uri="{FF2B5EF4-FFF2-40B4-BE49-F238E27FC236}">
                  <a16:creationId xmlns:a16="http://schemas.microsoft.com/office/drawing/2014/main" id="{00000000-0008-0000-0900-00001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0</xdr:rowOff>
        </xdr:from>
        <xdr:to>
          <xdr:col>3</xdr:col>
          <xdr:colOff>0</xdr:colOff>
          <xdr:row>27</xdr:row>
          <xdr:rowOff>9525</xdr:rowOff>
        </xdr:to>
        <xdr:sp macro="" textlink="">
          <xdr:nvSpPr>
            <xdr:cNvPr id="2069" name="Drop Down 21" hidden="1">
              <a:extLst>
                <a:ext uri="{63B3BB69-23CF-44E3-9099-C40C66FF867C}">
                  <a14:compatExt spid="_x0000_s2069"/>
                </a:ext>
                <a:ext uri="{FF2B5EF4-FFF2-40B4-BE49-F238E27FC236}">
                  <a16:creationId xmlns:a16="http://schemas.microsoft.com/office/drawing/2014/main" id="{00000000-0008-0000-0900-00001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0</xdr:rowOff>
        </xdr:from>
        <xdr:to>
          <xdr:col>3</xdr:col>
          <xdr:colOff>0</xdr:colOff>
          <xdr:row>28</xdr:row>
          <xdr:rowOff>9525</xdr:rowOff>
        </xdr:to>
        <xdr:sp macro="" textlink="">
          <xdr:nvSpPr>
            <xdr:cNvPr id="2070" name="Drop Down 22" hidden="1">
              <a:extLst>
                <a:ext uri="{63B3BB69-23CF-44E3-9099-C40C66FF867C}">
                  <a14:compatExt spid="_x0000_s2070"/>
                </a:ext>
                <a:ext uri="{FF2B5EF4-FFF2-40B4-BE49-F238E27FC236}">
                  <a16:creationId xmlns:a16="http://schemas.microsoft.com/office/drawing/2014/main" id="{00000000-0008-0000-0900-00001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0</xdr:rowOff>
        </xdr:from>
        <xdr:to>
          <xdr:col>3</xdr:col>
          <xdr:colOff>0</xdr:colOff>
          <xdr:row>29</xdr:row>
          <xdr:rowOff>9525</xdr:rowOff>
        </xdr:to>
        <xdr:sp macro="" textlink="">
          <xdr:nvSpPr>
            <xdr:cNvPr id="2071" name="Drop Down 23" hidden="1">
              <a:extLst>
                <a:ext uri="{63B3BB69-23CF-44E3-9099-C40C66FF867C}">
                  <a14:compatExt spid="_x0000_s2071"/>
                </a:ext>
                <a:ext uri="{FF2B5EF4-FFF2-40B4-BE49-F238E27FC236}">
                  <a16:creationId xmlns:a16="http://schemas.microsoft.com/office/drawing/2014/main" id="{00000000-0008-0000-09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0</xdr:rowOff>
        </xdr:from>
        <xdr:to>
          <xdr:col>3</xdr:col>
          <xdr:colOff>0</xdr:colOff>
          <xdr:row>30</xdr:row>
          <xdr:rowOff>9525</xdr:rowOff>
        </xdr:to>
        <xdr:sp macro="" textlink="">
          <xdr:nvSpPr>
            <xdr:cNvPr id="2072" name="Drop Down 24" hidden="1">
              <a:extLst>
                <a:ext uri="{63B3BB69-23CF-44E3-9099-C40C66FF867C}">
                  <a14:compatExt spid="_x0000_s2072"/>
                </a:ext>
                <a:ext uri="{FF2B5EF4-FFF2-40B4-BE49-F238E27FC236}">
                  <a16:creationId xmlns:a16="http://schemas.microsoft.com/office/drawing/2014/main" id="{00000000-0008-0000-09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0</xdr:colOff>
          <xdr:row>31</xdr:row>
          <xdr:rowOff>9525</xdr:rowOff>
        </xdr:to>
        <xdr:sp macro="" textlink="">
          <xdr:nvSpPr>
            <xdr:cNvPr id="2073" name="Drop Down 25" hidden="1">
              <a:extLst>
                <a:ext uri="{63B3BB69-23CF-44E3-9099-C40C66FF867C}">
                  <a14:compatExt spid="_x0000_s2073"/>
                </a:ext>
                <a:ext uri="{FF2B5EF4-FFF2-40B4-BE49-F238E27FC236}">
                  <a16:creationId xmlns:a16="http://schemas.microsoft.com/office/drawing/2014/main" id="{00000000-0008-0000-0900-00001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0</xdr:rowOff>
        </xdr:from>
        <xdr:to>
          <xdr:col>3</xdr:col>
          <xdr:colOff>0</xdr:colOff>
          <xdr:row>32</xdr:row>
          <xdr:rowOff>0</xdr:rowOff>
        </xdr:to>
        <xdr:sp macro="" textlink="">
          <xdr:nvSpPr>
            <xdr:cNvPr id="2074" name="Drop Down 26" hidden="1">
              <a:extLst>
                <a:ext uri="{63B3BB69-23CF-44E3-9099-C40C66FF867C}">
                  <a14:compatExt spid="_x0000_s2074"/>
                </a:ext>
                <a:ext uri="{FF2B5EF4-FFF2-40B4-BE49-F238E27FC236}">
                  <a16:creationId xmlns:a16="http://schemas.microsoft.com/office/drawing/2014/main" id="{00000000-0008-0000-09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0</xdr:rowOff>
        </xdr:from>
        <xdr:to>
          <xdr:col>3</xdr:col>
          <xdr:colOff>0</xdr:colOff>
          <xdr:row>33</xdr:row>
          <xdr:rowOff>9525</xdr:rowOff>
        </xdr:to>
        <xdr:sp macro="" textlink="">
          <xdr:nvSpPr>
            <xdr:cNvPr id="2075" name="Drop Down 27" hidden="1">
              <a:extLst>
                <a:ext uri="{63B3BB69-23CF-44E3-9099-C40C66FF867C}">
                  <a14:compatExt spid="_x0000_s2075"/>
                </a:ext>
                <a:ext uri="{FF2B5EF4-FFF2-40B4-BE49-F238E27FC236}">
                  <a16:creationId xmlns:a16="http://schemas.microsoft.com/office/drawing/2014/main" id="{00000000-0008-0000-09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0</xdr:rowOff>
        </xdr:from>
        <xdr:to>
          <xdr:col>3</xdr:col>
          <xdr:colOff>0</xdr:colOff>
          <xdr:row>34</xdr:row>
          <xdr:rowOff>9525</xdr:rowOff>
        </xdr:to>
        <xdr:sp macro="" textlink="">
          <xdr:nvSpPr>
            <xdr:cNvPr id="2076" name="Drop Down 28" hidden="1">
              <a:extLst>
                <a:ext uri="{63B3BB69-23CF-44E3-9099-C40C66FF867C}">
                  <a14:compatExt spid="_x0000_s2076"/>
                </a:ext>
                <a:ext uri="{FF2B5EF4-FFF2-40B4-BE49-F238E27FC236}">
                  <a16:creationId xmlns:a16="http://schemas.microsoft.com/office/drawing/2014/main" id="{00000000-0008-0000-09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3</xdr:col>
          <xdr:colOff>0</xdr:colOff>
          <xdr:row>35</xdr:row>
          <xdr:rowOff>9525</xdr:rowOff>
        </xdr:to>
        <xdr:sp macro="" textlink="">
          <xdr:nvSpPr>
            <xdr:cNvPr id="2077" name="Drop Down 29" hidden="1">
              <a:extLst>
                <a:ext uri="{63B3BB69-23CF-44E3-9099-C40C66FF867C}">
                  <a14:compatExt spid="_x0000_s2077"/>
                </a:ext>
                <a:ext uri="{FF2B5EF4-FFF2-40B4-BE49-F238E27FC236}">
                  <a16:creationId xmlns:a16="http://schemas.microsoft.com/office/drawing/2014/main" id="{00000000-0008-0000-0900-00001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0</xdr:rowOff>
        </xdr:from>
        <xdr:to>
          <xdr:col>3</xdr:col>
          <xdr:colOff>0</xdr:colOff>
          <xdr:row>36</xdr:row>
          <xdr:rowOff>9525</xdr:rowOff>
        </xdr:to>
        <xdr:sp macro="" textlink="">
          <xdr:nvSpPr>
            <xdr:cNvPr id="2078" name="Drop Down 30" hidden="1">
              <a:extLst>
                <a:ext uri="{63B3BB69-23CF-44E3-9099-C40C66FF867C}">
                  <a14:compatExt spid="_x0000_s2078"/>
                </a:ext>
                <a:ext uri="{FF2B5EF4-FFF2-40B4-BE49-F238E27FC236}">
                  <a16:creationId xmlns:a16="http://schemas.microsoft.com/office/drawing/2014/main" id="{00000000-0008-0000-0900-00001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0</xdr:colOff>
          <xdr:row>37</xdr:row>
          <xdr:rowOff>9525</xdr:rowOff>
        </xdr:to>
        <xdr:sp macro="" textlink="">
          <xdr:nvSpPr>
            <xdr:cNvPr id="2079" name="Drop Down 31" hidden="1">
              <a:extLst>
                <a:ext uri="{63B3BB69-23CF-44E3-9099-C40C66FF867C}">
                  <a14:compatExt spid="_x0000_s2079"/>
                </a:ext>
                <a:ext uri="{FF2B5EF4-FFF2-40B4-BE49-F238E27FC236}">
                  <a16:creationId xmlns:a16="http://schemas.microsoft.com/office/drawing/2014/main" id="{00000000-0008-0000-0900-00001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0</xdr:colOff>
          <xdr:row>37</xdr:row>
          <xdr:rowOff>200025</xdr:rowOff>
        </xdr:to>
        <xdr:sp macro="" textlink="">
          <xdr:nvSpPr>
            <xdr:cNvPr id="2080" name="Drop Down 32" hidden="1">
              <a:extLst>
                <a:ext uri="{63B3BB69-23CF-44E3-9099-C40C66FF867C}">
                  <a14:compatExt spid="_x0000_s2080"/>
                </a:ext>
                <a:ext uri="{FF2B5EF4-FFF2-40B4-BE49-F238E27FC236}">
                  <a16:creationId xmlns:a16="http://schemas.microsoft.com/office/drawing/2014/main" id="{00000000-0008-0000-0900-00002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0</xdr:colOff>
          <xdr:row>39</xdr:row>
          <xdr:rowOff>9525</xdr:rowOff>
        </xdr:to>
        <xdr:sp macro="" textlink="">
          <xdr:nvSpPr>
            <xdr:cNvPr id="2081" name="Drop Down 33" hidden="1">
              <a:extLst>
                <a:ext uri="{63B3BB69-23CF-44E3-9099-C40C66FF867C}">
                  <a14:compatExt spid="_x0000_s2081"/>
                </a:ext>
                <a:ext uri="{FF2B5EF4-FFF2-40B4-BE49-F238E27FC236}">
                  <a16:creationId xmlns:a16="http://schemas.microsoft.com/office/drawing/2014/main" id="{00000000-0008-0000-0900-00002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39</xdr:row>
          <xdr:rowOff>0</xdr:rowOff>
        </xdr:from>
        <xdr:to>
          <xdr:col>3</xdr:col>
          <xdr:colOff>0</xdr:colOff>
          <xdr:row>40</xdr:row>
          <xdr:rowOff>9525</xdr:rowOff>
        </xdr:to>
        <xdr:sp macro="" textlink="">
          <xdr:nvSpPr>
            <xdr:cNvPr id="2082" name="Drop Down 34" hidden="1">
              <a:extLst>
                <a:ext uri="{63B3BB69-23CF-44E3-9099-C40C66FF867C}">
                  <a14:compatExt spid="_x0000_s2082"/>
                </a:ext>
                <a:ext uri="{FF2B5EF4-FFF2-40B4-BE49-F238E27FC236}">
                  <a16:creationId xmlns:a16="http://schemas.microsoft.com/office/drawing/2014/main" id="{00000000-0008-0000-0900-00002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0</xdr:rowOff>
        </xdr:from>
        <xdr:to>
          <xdr:col>3</xdr:col>
          <xdr:colOff>0</xdr:colOff>
          <xdr:row>41</xdr:row>
          <xdr:rowOff>9525</xdr:rowOff>
        </xdr:to>
        <xdr:sp macro="" textlink="">
          <xdr:nvSpPr>
            <xdr:cNvPr id="2083" name="Drop Down 35" hidden="1">
              <a:extLst>
                <a:ext uri="{63B3BB69-23CF-44E3-9099-C40C66FF867C}">
                  <a14:compatExt spid="_x0000_s2083"/>
                </a:ext>
                <a:ext uri="{FF2B5EF4-FFF2-40B4-BE49-F238E27FC236}">
                  <a16:creationId xmlns:a16="http://schemas.microsoft.com/office/drawing/2014/main" id="{00000000-0008-0000-0900-00002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0</xdr:rowOff>
        </xdr:from>
        <xdr:to>
          <xdr:col>3</xdr:col>
          <xdr:colOff>0</xdr:colOff>
          <xdr:row>42</xdr:row>
          <xdr:rowOff>9525</xdr:rowOff>
        </xdr:to>
        <xdr:sp macro="" textlink="">
          <xdr:nvSpPr>
            <xdr:cNvPr id="2084" name="Drop Down 36" hidden="1">
              <a:extLst>
                <a:ext uri="{63B3BB69-23CF-44E3-9099-C40C66FF867C}">
                  <a14:compatExt spid="_x0000_s2084"/>
                </a:ext>
                <a:ext uri="{FF2B5EF4-FFF2-40B4-BE49-F238E27FC236}">
                  <a16:creationId xmlns:a16="http://schemas.microsoft.com/office/drawing/2014/main" id="{00000000-0008-0000-0900-00002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0</xdr:rowOff>
        </xdr:from>
        <xdr:to>
          <xdr:col>3</xdr:col>
          <xdr:colOff>0</xdr:colOff>
          <xdr:row>43</xdr:row>
          <xdr:rowOff>9525</xdr:rowOff>
        </xdr:to>
        <xdr:sp macro="" textlink="">
          <xdr:nvSpPr>
            <xdr:cNvPr id="2085" name="Drop Down 37" hidden="1">
              <a:extLst>
                <a:ext uri="{63B3BB69-23CF-44E3-9099-C40C66FF867C}">
                  <a14:compatExt spid="_x0000_s2085"/>
                </a:ext>
                <a:ext uri="{FF2B5EF4-FFF2-40B4-BE49-F238E27FC236}">
                  <a16:creationId xmlns:a16="http://schemas.microsoft.com/office/drawing/2014/main" id="{00000000-0008-0000-0900-00002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43</xdr:row>
          <xdr:rowOff>0</xdr:rowOff>
        </xdr:from>
        <xdr:to>
          <xdr:col>3</xdr:col>
          <xdr:colOff>0</xdr:colOff>
          <xdr:row>43</xdr:row>
          <xdr:rowOff>200025</xdr:rowOff>
        </xdr:to>
        <xdr:sp macro="" textlink="">
          <xdr:nvSpPr>
            <xdr:cNvPr id="2086" name="Drop Down 38" hidden="1">
              <a:extLst>
                <a:ext uri="{63B3BB69-23CF-44E3-9099-C40C66FF867C}">
                  <a14:compatExt spid="_x0000_s2086"/>
                </a:ext>
                <a:ext uri="{FF2B5EF4-FFF2-40B4-BE49-F238E27FC236}">
                  <a16:creationId xmlns:a16="http://schemas.microsoft.com/office/drawing/2014/main" id="{00000000-0008-0000-0900-00002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0</xdr:colOff>
          <xdr:row>45</xdr:row>
          <xdr:rowOff>9525</xdr:rowOff>
        </xdr:to>
        <xdr:sp macro="" textlink="">
          <xdr:nvSpPr>
            <xdr:cNvPr id="2087" name="Drop Down 39" hidden="1">
              <a:extLst>
                <a:ext uri="{63B3BB69-23CF-44E3-9099-C40C66FF867C}">
                  <a14:compatExt spid="_x0000_s2087"/>
                </a:ext>
                <a:ext uri="{FF2B5EF4-FFF2-40B4-BE49-F238E27FC236}">
                  <a16:creationId xmlns:a16="http://schemas.microsoft.com/office/drawing/2014/main" id="{00000000-0008-0000-0900-00002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45</xdr:row>
          <xdr:rowOff>0</xdr:rowOff>
        </xdr:from>
        <xdr:to>
          <xdr:col>3</xdr:col>
          <xdr:colOff>0</xdr:colOff>
          <xdr:row>46</xdr:row>
          <xdr:rowOff>9525</xdr:rowOff>
        </xdr:to>
        <xdr:sp macro="" textlink="">
          <xdr:nvSpPr>
            <xdr:cNvPr id="2088" name="Drop Down 40" hidden="1">
              <a:extLst>
                <a:ext uri="{63B3BB69-23CF-44E3-9099-C40C66FF867C}">
                  <a14:compatExt spid="_x0000_s2088"/>
                </a:ext>
                <a:ext uri="{FF2B5EF4-FFF2-40B4-BE49-F238E27FC236}">
                  <a16:creationId xmlns:a16="http://schemas.microsoft.com/office/drawing/2014/main" id="{00000000-0008-0000-0900-00002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0</xdr:colOff>
          <xdr:row>47</xdr:row>
          <xdr:rowOff>9525</xdr:rowOff>
        </xdr:to>
        <xdr:sp macro="" textlink="">
          <xdr:nvSpPr>
            <xdr:cNvPr id="2089" name="Drop Down 41" hidden="1">
              <a:extLst>
                <a:ext uri="{63B3BB69-23CF-44E3-9099-C40C66FF867C}">
                  <a14:compatExt spid="_x0000_s2089"/>
                </a:ext>
                <a:ext uri="{FF2B5EF4-FFF2-40B4-BE49-F238E27FC236}">
                  <a16:creationId xmlns:a16="http://schemas.microsoft.com/office/drawing/2014/main" id="{00000000-0008-0000-0900-00002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0</xdr:rowOff>
        </xdr:from>
        <xdr:to>
          <xdr:col>3</xdr:col>
          <xdr:colOff>0</xdr:colOff>
          <xdr:row>48</xdr:row>
          <xdr:rowOff>9525</xdr:rowOff>
        </xdr:to>
        <xdr:sp macro="" textlink="">
          <xdr:nvSpPr>
            <xdr:cNvPr id="2090" name="Drop Down 42" hidden="1">
              <a:extLst>
                <a:ext uri="{63B3BB69-23CF-44E3-9099-C40C66FF867C}">
                  <a14:compatExt spid="_x0000_s2090"/>
                </a:ext>
                <a:ext uri="{FF2B5EF4-FFF2-40B4-BE49-F238E27FC236}">
                  <a16:creationId xmlns:a16="http://schemas.microsoft.com/office/drawing/2014/main" id="{00000000-0008-0000-0900-00002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48</xdr:row>
          <xdr:rowOff>0</xdr:rowOff>
        </xdr:from>
        <xdr:to>
          <xdr:col>3</xdr:col>
          <xdr:colOff>0</xdr:colOff>
          <xdr:row>49</xdr:row>
          <xdr:rowOff>9525</xdr:rowOff>
        </xdr:to>
        <xdr:sp macro="" textlink="">
          <xdr:nvSpPr>
            <xdr:cNvPr id="2091" name="Drop Down 43" hidden="1">
              <a:extLst>
                <a:ext uri="{63B3BB69-23CF-44E3-9099-C40C66FF867C}">
                  <a14:compatExt spid="_x0000_s2091"/>
                </a:ext>
                <a:ext uri="{FF2B5EF4-FFF2-40B4-BE49-F238E27FC236}">
                  <a16:creationId xmlns:a16="http://schemas.microsoft.com/office/drawing/2014/main" id="{00000000-0008-0000-0900-00002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0</xdr:rowOff>
        </xdr:from>
        <xdr:to>
          <xdr:col>3</xdr:col>
          <xdr:colOff>1066800</xdr:colOff>
          <xdr:row>9</xdr:row>
          <xdr:rowOff>0</xdr:rowOff>
        </xdr:to>
        <xdr:sp macro="" textlink="">
          <xdr:nvSpPr>
            <xdr:cNvPr id="2092" name="Drop Down 44" hidden="1">
              <a:extLst>
                <a:ext uri="{63B3BB69-23CF-44E3-9099-C40C66FF867C}">
                  <a14:compatExt spid="_x0000_s2092"/>
                </a:ext>
                <a:ext uri="{FF2B5EF4-FFF2-40B4-BE49-F238E27FC236}">
                  <a16:creationId xmlns:a16="http://schemas.microsoft.com/office/drawing/2014/main" id="{00000000-0008-0000-0900-00002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0</xdr:rowOff>
        </xdr:from>
        <xdr:to>
          <xdr:col>3</xdr:col>
          <xdr:colOff>1066800</xdr:colOff>
          <xdr:row>9</xdr:row>
          <xdr:rowOff>200025</xdr:rowOff>
        </xdr:to>
        <xdr:sp macro="" textlink="">
          <xdr:nvSpPr>
            <xdr:cNvPr id="2093" name="Drop Down 45" hidden="1">
              <a:extLst>
                <a:ext uri="{63B3BB69-23CF-44E3-9099-C40C66FF867C}">
                  <a14:compatExt spid="_x0000_s2093"/>
                </a:ext>
                <a:ext uri="{FF2B5EF4-FFF2-40B4-BE49-F238E27FC236}">
                  <a16:creationId xmlns:a16="http://schemas.microsoft.com/office/drawing/2014/main" id="{00000000-0008-0000-0900-00002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0</xdr:rowOff>
        </xdr:from>
        <xdr:to>
          <xdr:col>3</xdr:col>
          <xdr:colOff>1066800</xdr:colOff>
          <xdr:row>11</xdr:row>
          <xdr:rowOff>0</xdr:rowOff>
        </xdr:to>
        <xdr:sp macro="" textlink="">
          <xdr:nvSpPr>
            <xdr:cNvPr id="2094" name="Drop Down 46" hidden="1">
              <a:extLst>
                <a:ext uri="{63B3BB69-23CF-44E3-9099-C40C66FF867C}">
                  <a14:compatExt spid="_x0000_s2094"/>
                </a:ext>
                <a:ext uri="{FF2B5EF4-FFF2-40B4-BE49-F238E27FC236}">
                  <a16:creationId xmlns:a16="http://schemas.microsoft.com/office/drawing/2014/main" id="{00000000-0008-0000-0900-00002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xdr:row>
          <xdr:rowOff>0</xdr:rowOff>
        </xdr:from>
        <xdr:to>
          <xdr:col>3</xdr:col>
          <xdr:colOff>1066800</xdr:colOff>
          <xdr:row>12</xdr:row>
          <xdr:rowOff>9525</xdr:rowOff>
        </xdr:to>
        <xdr:sp macro="" textlink="">
          <xdr:nvSpPr>
            <xdr:cNvPr id="2095" name="Drop Down 47" hidden="1">
              <a:extLst>
                <a:ext uri="{63B3BB69-23CF-44E3-9099-C40C66FF867C}">
                  <a14:compatExt spid="_x0000_s2095"/>
                </a:ext>
                <a:ext uri="{FF2B5EF4-FFF2-40B4-BE49-F238E27FC236}">
                  <a16:creationId xmlns:a16="http://schemas.microsoft.com/office/drawing/2014/main" id="{00000000-0008-0000-0900-00002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0</xdr:rowOff>
        </xdr:from>
        <xdr:to>
          <xdr:col>3</xdr:col>
          <xdr:colOff>1066800</xdr:colOff>
          <xdr:row>13</xdr:row>
          <xdr:rowOff>9525</xdr:rowOff>
        </xdr:to>
        <xdr:sp macro="" textlink="">
          <xdr:nvSpPr>
            <xdr:cNvPr id="2096" name="Drop Down 48" hidden="1">
              <a:extLst>
                <a:ext uri="{63B3BB69-23CF-44E3-9099-C40C66FF867C}">
                  <a14:compatExt spid="_x0000_s2096"/>
                </a:ext>
                <a:ext uri="{FF2B5EF4-FFF2-40B4-BE49-F238E27FC236}">
                  <a16:creationId xmlns:a16="http://schemas.microsoft.com/office/drawing/2014/main" id="{00000000-0008-0000-0900-00003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0</xdr:rowOff>
        </xdr:from>
        <xdr:to>
          <xdr:col>3</xdr:col>
          <xdr:colOff>1066800</xdr:colOff>
          <xdr:row>14</xdr:row>
          <xdr:rowOff>0</xdr:rowOff>
        </xdr:to>
        <xdr:sp macro="" textlink="">
          <xdr:nvSpPr>
            <xdr:cNvPr id="2097" name="Drop Down 49" hidden="1">
              <a:extLst>
                <a:ext uri="{63B3BB69-23CF-44E3-9099-C40C66FF867C}">
                  <a14:compatExt spid="_x0000_s2097"/>
                </a:ext>
                <a:ext uri="{FF2B5EF4-FFF2-40B4-BE49-F238E27FC236}">
                  <a16:creationId xmlns:a16="http://schemas.microsoft.com/office/drawing/2014/main" id="{00000000-0008-0000-0900-00003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0</xdr:rowOff>
        </xdr:from>
        <xdr:to>
          <xdr:col>3</xdr:col>
          <xdr:colOff>1066800</xdr:colOff>
          <xdr:row>15</xdr:row>
          <xdr:rowOff>9525</xdr:rowOff>
        </xdr:to>
        <xdr:sp macro="" textlink="">
          <xdr:nvSpPr>
            <xdr:cNvPr id="2098" name="Drop Down 50" hidden="1">
              <a:extLst>
                <a:ext uri="{63B3BB69-23CF-44E3-9099-C40C66FF867C}">
                  <a14:compatExt spid="_x0000_s2098"/>
                </a:ext>
                <a:ext uri="{FF2B5EF4-FFF2-40B4-BE49-F238E27FC236}">
                  <a16:creationId xmlns:a16="http://schemas.microsoft.com/office/drawing/2014/main" id="{00000000-0008-0000-0900-00003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0</xdr:rowOff>
        </xdr:from>
        <xdr:to>
          <xdr:col>3</xdr:col>
          <xdr:colOff>1066800</xdr:colOff>
          <xdr:row>16</xdr:row>
          <xdr:rowOff>9525</xdr:rowOff>
        </xdr:to>
        <xdr:sp macro="" textlink="">
          <xdr:nvSpPr>
            <xdr:cNvPr id="2099" name="Drop Down 51" hidden="1">
              <a:extLst>
                <a:ext uri="{63B3BB69-23CF-44E3-9099-C40C66FF867C}">
                  <a14:compatExt spid="_x0000_s2099"/>
                </a:ext>
                <a:ext uri="{FF2B5EF4-FFF2-40B4-BE49-F238E27FC236}">
                  <a16:creationId xmlns:a16="http://schemas.microsoft.com/office/drawing/2014/main" id="{00000000-0008-0000-0900-00003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3</xdr:col>
          <xdr:colOff>1066800</xdr:colOff>
          <xdr:row>17</xdr:row>
          <xdr:rowOff>9525</xdr:rowOff>
        </xdr:to>
        <xdr:sp macro="" textlink="">
          <xdr:nvSpPr>
            <xdr:cNvPr id="2100" name="Drop Down 52" hidden="1">
              <a:extLst>
                <a:ext uri="{63B3BB69-23CF-44E3-9099-C40C66FF867C}">
                  <a14:compatExt spid="_x0000_s2100"/>
                </a:ext>
                <a:ext uri="{FF2B5EF4-FFF2-40B4-BE49-F238E27FC236}">
                  <a16:creationId xmlns:a16="http://schemas.microsoft.com/office/drawing/2014/main" id="{00000000-0008-0000-09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3</xdr:col>
          <xdr:colOff>1066800</xdr:colOff>
          <xdr:row>18</xdr:row>
          <xdr:rowOff>9525</xdr:rowOff>
        </xdr:to>
        <xdr:sp macro="" textlink="">
          <xdr:nvSpPr>
            <xdr:cNvPr id="2101" name="Drop Down 53" hidden="1">
              <a:extLst>
                <a:ext uri="{63B3BB69-23CF-44E3-9099-C40C66FF867C}">
                  <a14:compatExt spid="_x0000_s2101"/>
                </a:ext>
                <a:ext uri="{FF2B5EF4-FFF2-40B4-BE49-F238E27FC236}">
                  <a16:creationId xmlns:a16="http://schemas.microsoft.com/office/drawing/2014/main" id="{00000000-0008-0000-09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0</xdr:rowOff>
        </xdr:from>
        <xdr:to>
          <xdr:col>3</xdr:col>
          <xdr:colOff>1066800</xdr:colOff>
          <xdr:row>20</xdr:row>
          <xdr:rowOff>0</xdr:rowOff>
        </xdr:to>
        <xdr:sp macro="" textlink="">
          <xdr:nvSpPr>
            <xdr:cNvPr id="2102" name="Drop Down 54" hidden="1">
              <a:extLst>
                <a:ext uri="{63B3BB69-23CF-44E3-9099-C40C66FF867C}">
                  <a14:compatExt spid="_x0000_s2102"/>
                </a:ext>
                <a:ext uri="{FF2B5EF4-FFF2-40B4-BE49-F238E27FC236}">
                  <a16:creationId xmlns:a16="http://schemas.microsoft.com/office/drawing/2014/main" id="{00000000-0008-0000-0900-00003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3</xdr:col>
          <xdr:colOff>1066800</xdr:colOff>
          <xdr:row>19</xdr:row>
          <xdr:rowOff>9525</xdr:rowOff>
        </xdr:to>
        <xdr:sp macro="" textlink="">
          <xdr:nvSpPr>
            <xdr:cNvPr id="2103" name="Drop Down 55" hidden="1">
              <a:extLst>
                <a:ext uri="{63B3BB69-23CF-44E3-9099-C40C66FF867C}">
                  <a14:compatExt spid="_x0000_s2103"/>
                </a:ext>
                <a:ext uri="{FF2B5EF4-FFF2-40B4-BE49-F238E27FC236}">
                  <a16:creationId xmlns:a16="http://schemas.microsoft.com/office/drawing/2014/main" id="{00000000-0008-0000-0900-00003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0</xdr:rowOff>
        </xdr:from>
        <xdr:to>
          <xdr:col>3</xdr:col>
          <xdr:colOff>1066800</xdr:colOff>
          <xdr:row>21</xdr:row>
          <xdr:rowOff>9525</xdr:rowOff>
        </xdr:to>
        <xdr:sp macro="" textlink="">
          <xdr:nvSpPr>
            <xdr:cNvPr id="2104" name="Drop Down 56" hidden="1">
              <a:extLst>
                <a:ext uri="{63B3BB69-23CF-44E3-9099-C40C66FF867C}">
                  <a14:compatExt spid="_x0000_s2104"/>
                </a:ext>
                <a:ext uri="{FF2B5EF4-FFF2-40B4-BE49-F238E27FC236}">
                  <a16:creationId xmlns:a16="http://schemas.microsoft.com/office/drawing/2014/main" id="{00000000-0008-0000-0900-00003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0</xdr:rowOff>
        </xdr:from>
        <xdr:to>
          <xdr:col>3</xdr:col>
          <xdr:colOff>1066800</xdr:colOff>
          <xdr:row>22</xdr:row>
          <xdr:rowOff>9525</xdr:rowOff>
        </xdr:to>
        <xdr:sp macro="" textlink="">
          <xdr:nvSpPr>
            <xdr:cNvPr id="2105" name="Drop Down 57" hidden="1">
              <a:extLst>
                <a:ext uri="{63B3BB69-23CF-44E3-9099-C40C66FF867C}">
                  <a14:compatExt spid="_x0000_s2105"/>
                </a:ext>
                <a:ext uri="{FF2B5EF4-FFF2-40B4-BE49-F238E27FC236}">
                  <a16:creationId xmlns:a16="http://schemas.microsoft.com/office/drawing/2014/main" id="{00000000-0008-0000-0900-00003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3</xdr:col>
          <xdr:colOff>1066800</xdr:colOff>
          <xdr:row>23</xdr:row>
          <xdr:rowOff>9525</xdr:rowOff>
        </xdr:to>
        <xdr:sp macro="" textlink="">
          <xdr:nvSpPr>
            <xdr:cNvPr id="2106" name="Drop Down 58" hidden="1">
              <a:extLst>
                <a:ext uri="{63B3BB69-23CF-44E3-9099-C40C66FF867C}">
                  <a14:compatExt spid="_x0000_s2106"/>
                </a:ext>
                <a:ext uri="{FF2B5EF4-FFF2-40B4-BE49-F238E27FC236}">
                  <a16:creationId xmlns:a16="http://schemas.microsoft.com/office/drawing/2014/main" id="{00000000-0008-0000-0900-00003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3</xdr:col>
          <xdr:colOff>1066800</xdr:colOff>
          <xdr:row>24</xdr:row>
          <xdr:rowOff>9525</xdr:rowOff>
        </xdr:to>
        <xdr:sp macro="" textlink="">
          <xdr:nvSpPr>
            <xdr:cNvPr id="2107" name="Drop Down 59" hidden="1">
              <a:extLst>
                <a:ext uri="{63B3BB69-23CF-44E3-9099-C40C66FF867C}">
                  <a14:compatExt spid="_x0000_s2107"/>
                </a:ext>
                <a:ext uri="{FF2B5EF4-FFF2-40B4-BE49-F238E27FC236}">
                  <a16:creationId xmlns:a16="http://schemas.microsoft.com/office/drawing/2014/main" id="{00000000-0008-0000-09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3</xdr:col>
          <xdr:colOff>1066800</xdr:colOff>
          <xdr:row>25</xdr:row>
          <xdr:rowOff>9525</xdr:rowOff>
        </xdr:to>
        <xdr:sp macro="" textlink="">
          <xdr:nvSpPr>
            <xdr:cNvPr id="2108" name="Drop Down 60" hidden="1">
              <a:extLst>
                <a:ext uri="{63B3BB69-23CF-44E3-9099-C40C66FF867C}">
                  <a14:compatExt spid="_x0000_s2108"/>
                </a:ext>
                <a:ext uri="{FF2B5EF4-FFF2-40B4-BE49-F238E27FC236}">
                  <a16:creationId xmlns:a16="http://schemas.microsoft.com/office/drawing/2014/main" id="{00000000-0008-0000-0900-00003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3</xdr:col>
          <xdr:colOff>1066800</xdr:colOff>
          <xdr:row>25</xdr:row>
          <xdr:rowOff>200025</xdr:rowOff>
        </xdr:to>
        <xdr:sp macro="" textlink="">
          <xdr:nvSpPr>
            <xdr:cNvPr id="2109" name="Drop Down 61" hidden="1">
              <a:extLst>
                <a:ext uri="{63B3BB69-23CF-44E3-9099-C40C66FF867C}">
                  <a14:compatExt spid="_x0000_s2109"/>
                </a:ext>
                <a:ext uri="{FF2B5EF4-FFF2-40B4-BE49-F238E27FC236}">
                  <a16:creationId xmlns:a16="http://schemas.microsoft.com/office/drawing/2014/main" id="{00000000-0008-0000-09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3</xdr:col>
          <xdr:colOff>1066800</xdr:colOff>
          <xdr:row>27</xdr:row>
          <xdr:rowOff>9525</xdr:rowOff>
        </xdr:to>
        <xdr:sp macro="" textlink="">
          <xdr:nvSpPr>
            <xdr:cNvPr id="2110" name="Drop Down 62" hidden="1">
              <a:extLst>
                <a:ext uri="{63B3BB69-23CF-44E3-9099-C40C66FF867C}">
                  <a14:compatExt spid="_x0000_s2110"/>
                </a:ext>
                <a:ext uri="{FF2B5EF4-FFF2-40B4-BE49-F238E27FC236}">
                  <a16:creationId xmlns:a16="http://schemas.microsoft.com/office/drawing/2014/main" id="{00000000-0008-0000-09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3</xdr:col>
          <xdr:colOff>1066800</xdr:colOff>
          <xdr:row>28</xdr:row>
          <xdr:rowOff>9525</xdr:rowOff>
        </xdr:to>
        <xdr:sp macro="" textlink="">
          <xdr:nvSpPr>
            <xdr:cNvPr id="2111" name="Drop Down 63" hidden="1">
              <a:extLst>
                <a:ext uri="{63B3BB69-23CF-44E3-9099-C40C66FF867C}">
                  <a14:compatExt spid="_x0000_s2111"/>
                </a:ext>
                <a:ext uri="{FF2B5EF4-FFF2-40B4-BE49-F238E27FC236}">
                  <a16:creationId xmlns:a16="http://schemas.microsoft.com/office/drawing/2014/main" id="{00000000-0008-0000-0900-00003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3</xdr:col>
          <xdr:colOff>1066800</xdr:colOff>
          <xdr:row>29</xdr:row>
          <xdr:rowOff>9525</xdr:rowOff>
        </xdr:to>
        <xdr:sp macro="" textlink="">
          <xdr:nvSpPr>
            <xdr:cNvPr id="2112" name="Drop Down 64" hidden="1">
              <a:extLst>
                <a:ext uri="{63B3BB69-23CF-44E3-9099-C40C66FF867C}">
                  <a14:compatExt spid="_x0000_s2112"/>
                </a:ext>
                <a:ext uri="{FF2B5EF4-FFF2-40B4-BE49-F238E27FC236}">
                  <a16:creationId xmlns:a16="http://schemas.microsoft.com/office/drawing/2014/main" id="{00000000-0008-0000-0900-00004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0</xdr:rowOff>
        </xdr:from>
        <xdr:to>
          <xdr:col>3</xdr:col>
          <xdr:colOff>1066800</xdr:colOff>
          <xdr:row>30</xdr:row>
          <xdr:rowOff>9525</xdr:rowOff>
        </xdr:to>
        <xdr:sp macro="" textlink="">
          <xdr:nvSpPr>
            <xdr:cNvPr id="2113" name="Drop Down 65" hidden="1">
              <a:extLst>
                <a:ext uri="{63B3BB69-23CF-44E3-9099-C40C66FF867C}">
                  <a14:compatExt spid="_x0000_s2113"/>
                </a:ext>
                <a:ext uri="{FF2B5EF4-FFF2-40B4-BE49-F238E27FC236}">
                  <a16:creationId xmlns:a16="http://schemas.microsoft.com/office/drawing/2014/main" id="{00000000-0008-0000-0900-00004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3</xdr:col>
          <xdr:colOff>1066800</xdr:colOff>
          <xdr:row>31</xdr:row>
          <xdr:rowOff>9525</xdr:rowOff>
        </xdr:to>
        <xdr:sp macro="" textlink="">
          <xdr:nvSpPr>
            <xdr:cNvPr id="2114" name="Drop Down 66" hidden="1">
              <a:extLst>
                <a:ext uri="{63B3BB69-23CF-44E3-9099-C40C66FF867C}">
                  <a14:compatExt spid="_x0000_s2114"/>
                </a:ext>
                <a:ext uri="{FF2B5EF4-FFF2-40B4-BE49-F238E27FC236}">
                  <a16:creationId xmlns:a16="http://schemas.microsoft.com/office/drawing/2014/main" id="{00000000-0008-0000-0900-00004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0</xdr:rowOff>
        </xdr:from>
        <xdr:to>
          <xdr:col>3</xdr:col>
          <xdr:colOff>1066800</xdr:colOff>
          <xdr:row>32</xdr:row>
          <xdr:rowOff>0</xdr:rowOff>
        </xdr:to>
        <xdr:sp macro="" textlink="">
          <xdr:nvSpPr>
            <xdr:cNvPr id="2115" name="Drop Down 67" hidden="1">
              <a:extLst>
                <a:ext uri="{63B3BB69-23CF-44E3-9099-C40C66FF867C}">
                  <a14:compatExt spid="_x0000_s2115"/>
                </a:ext>
                <a:ext uri="{FF2B5EF4-FFF2-40B4-BE49-F238E27FC236}">
                  <a16:creationId xmlns:a16="http://schemas.microsoft.com/office/drawing/2014/main" id="{00000000-0008-0000-0900-00004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0</xdr:rowOff>
        </xdr:from>
        <xdr:to>
          <xdr:col>3</xdr:col>
          <xdr:colOff>1066800</xdr:colOff>
          <xdr:row>33</xdr:row>
          <xdr:rowOff>9525</xdr:rowOff>
        </xdr:to>
        <xdr:sp macro="" textlink="">
          <xdr:nvSpPr>
            <xdr:cNvPr id="2116" name="Drop Down 68" hidden="1">
              <a:extLst>
                <a:ext uri="{63B3BB69-23CF-44E3-9099-C40C66FF867C}">
                  <a14:compatExt spid="_x0000_s2116"/>
                </a:ext>
                <a:ext uri="{FF2B5EF4-FFF2-40B4-BE49-F238E27FC236}">
                  <a16:creationId xmlns:a16="http://schemas.microsoft.com/office/drawing/2014/main" id="{00000000-0008-0000-0900-00004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0</xdr:rowOff>
        </xdr:from>
        <xdr:to>
          <xdr:col>3</xdr:col>
          <xdr:colOff>1066800</xdr:colOff>
          <xdr:row>34</xdr:row>
          <xdr:rowOff>9525</xdr:rowOff>
        </xdr:to>
        <xdr:sp macro="" textlink="">
          <xdr:nvSpPr>
            <xdr:cNvPr id="2117" name="Drop Down 69" hidden="1">
              <a:extLst>
                <a:ext uri="{63B3BB69-23CF-44E3-9099-C40C66FF867C}">
                  <a14:compatExt spid="_x0000_s2117"/>
                </a:ext>
                <a:ext uri="{FF2B5EF4-FFF2-40B4-BE49-F238E27FC236}">
                  <a16:creationId xmlns:a16="http://schemas.microsoft.com/office/drawing/2014/main" id="{00000000-0008-0000-0900-00004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0</xdr:rowOff>
        </xdr:from>
        <xdr:to>
          <xdr:col>3</xdr:col>
          <xdr:colOff>1066800</xdr:colOff>
          <xdr:row>35</xdr:row>
          <xdr:rowOff>9525</xdr:rowOff>
        </xdr:to>
        <xdr:sp macro="" textlink="">
          <xdr:nvSpPr>
            <xdr:cNvPr id="2118" name="Drop Down 70" hidden="1">
              <a:extLst>
                <a:ext uri="{63B3BB69-23CF-44E3-9099-C40C66FF867C}">
                  <a14:compatExt spid="_x0000_s2118"/>
                </a:ext>
                <a:ext uri="{FF2B5EF4-FFF2-40B4-BE49-F238E27FC236}">
                  <a16:creationId xmlns:a16="http://schemas.microsoft.com/office/drawing/2014/main" id="{00000000-0008-0000-0900-00004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3</xdr:col>
          <xdr:colOff>1066800</xdr:colOff>
          <xdr:row>36</xdr:row>
          <xdr:rowOff>9525</xdr:rowOff>
        </xdr:to>
        <xdr:sp macro="" textlink="">
          <xdr:nvSpPr>
            <xdr:cNvPr id="2119" name="Drop Down 71" hidden="1">
              <a:extLst>
                <a:ext uri="{63B3BB69-23CF-44E3-9099-C40C66FF867C}">
                  <a14:compatExt spid="_x0000_s2119"/>
                </a:ext>
                <a:ext uri="{FF2B5EF4-FFF2-40B4-BE49-F238E27FC236}">
                  <a16:creationId xmlns:a16="http://schemas.microsoft.com/office/drawing/2014/main" id="{00000000-0008-0000-09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3</xdr:col>
          <xdr:colOff>1066800</xdr:colOff>
          <xdr:row>37</xdr:row>
          <xdr:rowOff>9525</xdr:rowOff>
        </xdr:to>
        <xdr:sp macro="" textlink="">
          <xdr:nvSpPr>
            <xdr:cNvPr id="2120" name="Drop Down 72" hidden="1">
              <a:extLst>
                <a:ext uri="{63B3BB69-23CF-44E3-9099-C40C66FF867C}">
                  <a14:compatExt spid="_x0000_s2120"/>
                </a:ext>
                <a:ext uri="{FF2B5EF4-FFF2-40B4-BE49-F238E27FC236}">
                  <a16:creationId xmlns:a16="http://schemas.microsoft.com/office/drawing/2014/main" id="{00000000-0008-0000-0900-00004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3</xdr:col>
          <xdr:colOff>1066800</xdr:colOff>
          <xdr:row>37</xdr:row>
          <xdr:rowOff>200025</xdr:rowOff>
        </xdr:to>
        <xdr:sp macro="" textlink="">
          <xdr:nvSpPr>
            <xdr:cNvPr id="2121" name="Drop Down 73" hidden="1">
              <a:extLst>
                <a:ext uri="{63B3BB69-23CF-44E3-9099-C40C66FF867C}">
                  <a14:compatExt spid="_x0000_s2121"/>
                </a:ext>
                <a:ext uri="{FF2B5EF4-FFF2-40B4-BE49-F238E27FC236}">
                  <a16:creationId xmlns:a16="http://schemas.microsoft.com/office/drawing/2014/main" id="{00000000-0008-0000-0900-00004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0</xdr:rowOff>
        </xdr:from>
        <xdr:to>
          <xdr:col>3</xdr:col>
          <xdr:colOff>1066800</xdr:colOff>
          <xdr:row>39</xdr:row>
          <xdr:rowOff>9525</xdr:rowOff>
        </xdr:to>
        <xdr:sp macro="" textlink="">
          <xdr:nvSpPr>
            <xdr:cNvPr id="2122" name="Drop Down 74" hidden="1">
              <a:extLst>
                <a:ext uri="{63B3BB69-23CF-44E3-9099-C40C66FF867C}">
                  <a14:compatExt spid="_x0000_s2122"/>
                </a:ext>
                <a:ext uri="{FF2B5EF4-FFF2-40B4-BE49-F238E27FC236}">
                  <a16:creationId xmlns:a16="http://schemas.microsoft.com/office/drawing/2014/main" id="{00000000-0008-0000-0900-00004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0</xdr:rowOff>
        </xdr:from>
        <xdr:to>
          <xdr:col>3</xdr:col>
          <xdr:colOff>1066800</xdr:colOff>
          <xdr:row>40</xdr:row>
          <xdr:rowOff>9525</xdr:rowOff>
        </xdr:to>
        <xdr:sp macro="" textlink="">
          <xdr:nvSpPr>
            <xdr:cNvPr id="2123" name="Drop Down 75" hidden="1">
              <a:extLst>
                <a:ext uri="{63B3BB69-23CF-44E3-9099-C40C66FF867C}">
                  <a14:compatExt spid="_x0000_s2123"/>
                </a:ext>
                <a:ext uri="{FF2B5EF4-FFF2-40B4-BE49-F238E27FC236}">
                  <a16:creationId xmlns:a16="http://schemas.microsoft.com/office/drawing/2014/main" id="{00000000-0008-0000-0900-00004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3</xdr:col>
          <xdr:colOff>1066800</xdr:colOff>
          <xdr:row>41</xdr:row>
          <xdr:rowOff>9525</xdr:rowOff>
        </xdr:to>
        <xdr:sp macro="" textlink="">
          <xdr:nvSpPr>
            <xdr:cNvPr id="2124" name="Drop Down 76" hidden="1">
              <a:extLst>
                <a:ext uri="{63B3BB69-23CF-44E3-9099-C40C66FF867C}">
                  <a14:compatExt spid="_x0000_s2124"/>
                </a:ext>
                <a:ext uri="{FF2B5EF4-FFF2-40B4-BE49-F238E27FC236}">
                  <a16:creationId xmlns:a16="http://schemas.microsoft.com/office/drawing/2014/main" id="{00000000-0008-0000-0900-00004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0</xdr:rowOff>
        </xdr:from>
        <xdr:to>
          <xdr:col>3</xdr:col>
          <xdr:colOff>1066800</xdr:colOff>
          <xdr:row>42</xdr:row>
          <xdr:rowOff>9525</xdr:rowOff>
        </xdr:to>
        <xdr:sp macro="" textlink="">
          <xdr:nvSpPr>
            <xdr:cNvPr id="2125" name="Drop Down 77" hidden="1">
              <a:extLst>
                <a:ext uri="{63B3BB69-23CF-44E3-9099-C40C66FF867C}">
                  <a14:compatExt spid="_x0000_s2125"/>
                </a:ext>
                <a:ext uri="{FF2B5EF4-FFF2-40B4-BE49-F238E27FC236}">
                  <a16:creationId xmlns:a16="http://schemas.microsoft.com/office/drawing/2014/main" id="{00000000-0008-0000-09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0</xdr:rowOff>
        </xdr:from>
        <xdr:to>
          <xdr:col>3</xdr:col>
          <xdr:colOff>1066800</xdr:colOff>
          <xdr:row>43</xdr:row>
          <xdr:rowOff>9525</xdr:rowOff>
        </xdr:to>
        <xdr:sp macro="" textlink="">
          <xdr:nvSpPr>
            <xdr:cNvPr id="2126" name="Drop Down 78" hidden="1">
              <a:extLst>
                <a:ext uri="{63B3BB69-23CF-44E3-9099-C40C66FF867C}">
                  <a14:compatExt spid="_x0000_s2126"/>
                </a:ext>
                <a:ext uri="{FF2B5EF4-FFF2-40B4-BE49-F238E27FC236}">
                  <a16:creationId xmlns:a16="http://schemas.microsoft.com/office/drawing/2014/main" id="{00000000-0008-0000-0900-00004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43</xdr:row>
          <xdr:rowOff>0</xdr:rowOff>
        </xdr:from>
        <xdr:to>
          <xdr:col>3</xdr:col>
          <xdr:colOff>1066800</xdr:colOff>
          <xdr:row>43</xdr:row>
          <xdr:rowOff>200025</xdr:rowOff>
        </xdr:to>
        <xdr:sp macro="" textlink="">
          <xdr:nvSpPr>
            <xdr:cNvPr id="2127" name="Drop Down 79" hidden="1">
              <a:extLst>
                <a:ext uri="{63B3BB69-23CF-44E3-9099-C40C66FF867C}">
                  <a14:compatExt spid="_x0000_s2127"/>
                </a:ext>
                <a:ext uri="{FF2B5EF4-FFF2-40B4-BE49-F238E27FC236}">
                  <a16:creationId xmlns:a16="http://schemas.microsoft.com/office/drawing/2014/main" id="{00000000-0008-0000-0900-00004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3</xdr:col>
          <xdr:colOff>1066800</xdr:colOff>
          <xdr:row>45</xdr:row>
          <xdr:rowOff>9525</xdr:rowOff>
        </xdr:to>
        <xdr:sp macro="" textlink="">
          <xdr:nvSpPr>
            <xdr:cNvPr id="2128" name="Drop Down 80" hidden="1">
              <a:extLst>
                <a:ext uri="{63B3BB69-23CF-44E3-9099-C40C66FF867C}">
                  <a14:compatExt spid="_x0000_s2128"/>
                </a:ext>
                <a:ext uri="{FF2B5EF4-FFF2-40B4-BE49-F238E27FC236}">
                  <a16:creationId xmlns:a16="http://schemas.microsoft.com/office/drawing/2014/main" id="{00000000-0008-0000-0900-00005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0</xdr:rowOff>
        </xdr:from>
        <xdr:to>
          <xdr:col>3</xdr:col>
          <xdr:colOff>1066800</xdr:colOff>
          <xdr:row>46</xdr:row>
          <xdr:rowOff>9525</xdr:rowOff>
        </xdr:to>
        <xdr:sp macro="" textlink="">
          <xdr:nvSpPr>
            <xdr:cNvPr id="2129" name="Drop Down 81" hidden="1">
              <a:extLst>
                <a:ext uri="{63B3BB69-23CF-44E3-9099-C40C66FF867C}">
                  <a14:compatExt spid="_x0000_s2129"/>
                </a:ext>
                <a:ext uri="{FF2B5EF4-FFF2-40B4-BE49-F238E27FC236}">
                  <a16:creationId xmlns:a16="http://schemas.microsoft.com/office/drawing/2014/main" id="{00000000-0008-0000-0900-00005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1066800</xdr:colOff>
          <xdr:row>47</xdr:row>
          <xdr:rowOff>9525</xdr:rowOff>
        </xdr:to>
        <xdr:sp macro="" textlink="">
          <xdr:nvSpPr>
            <xdr:cNvPr id="2130" name="Drop Down 82" hidden="1">
              <a:extLst>
                <a:ext uri="{63B3BB69-23CF-44E3-9099-C40C66FF867C}">
                  <a14:compatExt spid="_x0000_s2130"/>
                </a:ext>
                <a:ext uri="{FF2B5EF4-FFF2-40B4-BE49-F238E27FC236}">
                  <a16:creationId xmlns:a16="http://schemas.microsoft.com/office/drawing/2014/main" id="{00000000-0008-0000-0900-00005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0</xdr:rowOff>
        </xdr:from>
        <xdr:to>
          <xdr:col>3</xdr:col>
          <xdr:colOff>1066800</xdr:colOff>
          <xdr:row>48</xdr:row>
          <xdr:rowOff>9525</xdr:rowOff>
        </xdr:to>
        <xdr:sp macro="" textlink="">
          <xdr:nvSpPr>
            <xdr:cNvPr id="2131" name="Drop Down 83" hidden="1">
              <a:extLst>
                <a:ext uri="{63B3BB69-23CF-44E3-9099-C40C66FF867C}">
                  <a14:compatExt spid="_x0000_s2131"/>
                </a:ext>
                <a:ext uri="{FF2B5EF4-FFF2-40B4-BE49-F238E27FC236}">
                  <a16:creationId xmlns:a16="http://schemas.microsoft.com/office/drawing/2014/main" id="{00000000-0008-0000-0900-00005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0</xdr:rowOff>
        </xdr:from>
        <xdr:to>
          <xdr:col>3</xdr:col>
          <xdr:colOff>1066800</xdr:colOff>
          <xdr:row>49</xdr:row>
          <xdr:rowOff>9525</xdr:rowOff>
        </xdr:to>
        <xdr:sp macro="" textlink="">
          <xdr:nvSpPr>
            <xdr:cNvPr id="2132" name="Drop Down 84" hidden="1">
              <a:extLst>
                <a:ext uri="{63B3BB69-23CF-44E3-9099-C40C66FF867C}">
                  <a14:compatExt spid="_x0000_s2132"/>
                </a:ext>
                <a:ext uri="{FF2B5EF4-FFF2-40B4-BE49-F238E27FC236}">
                  <a16:creationId xmlns:a16="http://schemas.microsoft.com/office/drawing/2014/main" id="{00000000-0008-0000-0900-00005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9</xdr:col>
      <xdr:colOff>230605</xdr:colOff>
      <xdr:row>0</xdr:row>
      <xdr:rowOff>55647</xdr:rowOff>
    </xdr:from>
    <xdr:to>
      <xdr:col>9</xdr:col>
      <xdr:colOff>813749</xdr:colOff>
      <xdr:row>3</xdr:row>
      <xdr:rowOff>108134</xdr:rowOff>
    </xdr:to>
    <xdr:pic>
      <xdr:nvPicPr>
        <xdr:cNvPr id="90" name="Picture 89">
          <a:extLst>
            <a:ext uri="{FF2B5EF4-FFF2-40B4-BE49-F238E27FC236}">
              <a16:creationId xmlns:a16="http://schemas.microsoft.com/office/drawing/2014/main" id="{00000000-0008-0000-09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9026" y="55647"/>
          <a:ext cx="583144" cy="724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47.xml"/><Relationship Id="rId21" Type="http://schemas.openxmlformats.org/officeDocument/2006/relationships/ctrlProp" Target="../ctrlProps/ctrlProp42.xml"/><Relationship Id="rId42" Type="http://schemas.openxmlformats.org/officeDocument/2006/relationships/ctrlProp" Target="../ctrlProps/ctrlProp63.xml"/><Relationship Id="rId47" Type="http://schemas.openxmlformats.org/officeDocument/2006/relationships/ctrlProp" Target="../ctrlProps/ctrlProp68.xml"/><Relationship Id="rId63" Type="http://schemas.openxmlformats.org/officeDocument/2006/relationships/ctrlProp" Target="../ctrlProps/ctrlProp84.xml"/><Relationship Id="rId68" Type="http://schemas.openxmlformats.org/officeDocument/2006/relationships/ctrlProp" Target="../ctrlProps/ctrlProp89.xml"/><Relationship Id="rId84" Type="http://schemas.openxmlformats.org/officeDocument/2006/relationships/ctrlProp" Target="../ctrlProps/ctrlProp105.xml"/><Relationship Id="rId16" Type="http://schemas.openxmlformats.org/officeDocument/2006/relationships/ctrlProp" Target="../ctrlProps/ctrlProp37.xml"/><Relationship Id="rId11" Type="http://schemas.openxmlformats.org/officeDocument/2006/relationships/ctrlProp" Target="../ctrlProps/ctrlProp32.xml"/><Relationship Id="rId32" Type="http://schemas.openxmlformats.org/officeDocument/2006/relationships/ctrlProp" Target="../ctrlProps/ctrlProp53.xml"/><Relationship Id="rId37" Type="http://schemas.openxmlformats.org/officeDocument/2006/relationships/ctrlProp" Target="../ctrlProps/ctrlProp58.xml"/><Relationship Id="rId53" Type="http://schemas.openxmlformats.org/officeDocument/2006/relationships/ctrlProp" Target="../ctrlProps/ctrlProp74.xml"/><Relationship Id="rId58" Type="http://schemas.openxmlformats.org/officeDocument/2006/relationships/ctrlProp" Target="../ctrlProps/ctrlProp79.xml"/><Relationship Id="rId74" Type="http://schemas.openxmlformats.org/officeDocument/2006/relationships/ctrlProp" Target="../ctrlProps/ctrlProp95.xml"/><Relationship Id="rId79" Type="http://schemas.openxmlformats.org/officeDocument/2006/relationships/ctrlProp" Target="../ctrlProps/ctrlProp100.xml"/><Relationship Id="rId5" Type="http://schemas.openxmlformats.org/officeDocument/2006/relationships/ctrlProp" Target="../ctrlProps/ctrlProp26.xml"/><Relationship Id="rId19" Type="http://schemas.openxmlformats.org/officeDocument/2006/relationships/ctrlProp" Target="../ctrlProps/ctrlProp4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 Id="rId43" Type="http://schemas.openxmlformats.org/officeDocument/2006/relationships/ctrlProp" Target="../ctrlProps/ctrlProp64.xml"/><Relationship Id="rId48" Type="http://schemas.openxmlformats.org/officeDocument/2006/relationships/ctrlProp" Target="../ctrlProps/ctrlProp69.xml"/><Relationship Id="rId56" Type="http://schemas.openxmlformats.org/officeDocument/2006/relationships/ctrlProp" Target="../ctrlProps/ctrlProp77.xml"/><Relationship Id="rId64" Type="http://schemas.openxmlformats.org/officeDocument/2006/relationships/ctrlProp" Target="../ctrlProps/ctrlProp85.xml"/><Relationship Id="rId69" Type="http://schemas.openxmlformats.org/officeDocument/2006/relationships/ctrlProp" Target="../ctrlProps/ctrlProp90.xml"/><Relationship Id="rId77" Type="http://schemas.openxmlformats.org/officeDocument/2006/relationships/ctrlProp" Target="../ctrlProps/ctrlProp98.xml"/><Relationship Id="rId8" Type="http://schemas.openxmlformats.org/officeDocument/2006/relationships/ctrlProp" Target="../ctrlProps/ctrlProp29.xml"/><Relationship Id="rId51" Type="http://schemas.openxmlformats.org/officeDocument/2006/relationships/ctrlProp" Target="../ctrlProps/ctrlProp72.xml"/><Relationship Id="rId72" Type="http://schemas.openxmlformats.org/officeDocument/2006/relationships/ctrlProp" Target="../ctrlProps/ctrlProp93.xml"/><Relationship Id="rId80" Type="http://schemas.openxmlformats.org/officeDocument/2006/relationships/ctrlProp" Target="../ctrlProps/ctrlProp101.xml"/><Relationship Id="rId85" Type="http://schemas.openxmlformats.org/officeDocument/2006/relationships/ctrlProp" Target="../ctrlProps/ctrlProp106.xml"/><Relationship Id="rId3" Type="http://schemas.openxmlformats.org/officeDocument/2006/relationships/vmlDrawing" Target="../drawings/vmlDrawing2.v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46" Type="http://schemas.openxmlformats.org/officeDocument/2006/relationships/ctrlProp" Target="../ctrlProps/ctrlProp67.xml"/><Relationship Id="rId59" Type="http://schemas.openxmlformats.org/officeDocument/2006/relationships/ctrlProp" Target="../ctrlProps/ctrlProp80.xml"/><Relationship Id="rId67" Type="http://schemas.openxmlformats.org/officeDocument/2006/relationships/ctrlProp" Target="../ctrlProps/ctrlProp88.xml"/><Relationship Id="rId20" Type="http://schemas.openxmlformats.org/officeDocument/2006/relationships/ctrlProp" Target="../ctrlProps/ctrlProp41.xml"/><Relationship Id="rId41" Type="http://schemas.openxmlformats.org/officeDocument/2006/relationships/ctrlProp" Target="../ctrlProps/ctrlProp62.xml"/><Relationship Id="rId54" Type="http://schemas.openxmlformats.org/officeDocument/2006/relationships/ctrlProp" Target="../ctrlProps/ctrlProp75.xml"/><Relationship Id="rId62" Type="http://schemas.openxmlformats.org/officeDocument/2006/relationships/ctrlProp" Target="../ctrlProps/ctrlProp83.xml"/><Relationship Id="rId70" Type="http://schemas.openxmlformats.org/officeDocument/2006/relationships/ctrlProp" Target="../ctrlProps/ctrlProp91.xml"/><Relationship Id="rId75" Type="http://schemas.openxmlformats.org/officeDocument/2006/relationships/ctrlProp" Target="../ctrlProps/ctrlProp96.xml"/><Relationship Id="rId83" Type="http://schemas.openxmlformats.org/officeDocument/2006/relationships/ctrlProp" Target="../ctrlProps/ctrlProp104.xml"/><Relationship Id="rId88" Type="http://schemas.openxmlformats.org/officeDocument/2006/relationships/comments" Target="../comments2.xml"/><Relationship Id="rId1" Type="http://schemas.openxmlformats.org/officeDocument/2006/relationships/printerSettings" Target="../printerSettings/printerSettings5.bin"/><Relationship Id="rId6" Type="http://schemas.openxmlformats.org/officeDocument/2006/relationships/ctrlProp" Target="../ctrlProps/ctrlProp27.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49" Type="http://schemas.openxmlformats.org/officeDocument/2006/relationships/ctrlProp" Target="../ctrlProps/ctrlProp70.xml"/><Relationship Id="rId57" Type="http://schemas.openxmlformats.org/officeDocument/2006/relationships/ctrlProp" Target="../ctrlProps/ctrlProp78.xml"/><Relationship Id="rId10" Type="http://schemas.openxmlformats.org/officeDocument/2006/relationships/ctrlProp" Target="../ctrlProps/ctrlProp31.xml"/><Relationship Id="rId31" Type="http://schemas.openxmlformats.org/officeDocument/2006/relationships/ctrlProp" Target="../ctrlProps/ctrlProp52.xml"/><Relationship Id="rId44" Type="http://schemas.openxmlformats.org/officeDocument/2006/relationships/ctrlProp" Target="../ctrlProps/ctrlProp65.xml"/><Relationship Id="rId52" Type="http://schemas.openxmlformats.org/officeDocument/2006/relationships/ctrlProp" Target="../ctrlProps/ctrlProp73.xml"/><Relationship Id="rId60" Type="http://schemas.openxmlformats.org/officeDocument/2006/relationships/ctrlProp" Target="../ctrlProps/ctrlProp81.xml"/><Relationship Id="rId65" Type="http://schemas.openxmlformats.org/officeDocument/2006/relationships/ctrlProp" Target="../ctrlProps/ctrlProp86.xml"/><Relationship Id="rId73" Type="http://schemas.openxmlformats.org/officeDocument/2006/relationships/ctrlProp" Target="../ctrlProps/ctrlProp94.xml"/><Relationship Id="rId78" Type="http://schemas.openxmlformats.org/officeDocument/2006/relationships/ctrlProp" Target="../ctrlProps/ctrlProp99.xml"/><Relationship Id="rId81" Type="http://schemas.openxmlformats.org/officeDocument/2006/relationships/ctrlProp" Target="../ctrlProps/ctrlProp102.xml"/><Relationship Id="rId86" Type="http://schemas.openxmlformats.org/officeDocument/2006/relationships/ctrlProp" Target="../ctrlProps/ctrlProp107.xml"/><Relationship Id="rId4" Type="http://schemas.openxmlformats.org/officeDocument/2006/relationships/ctrlProp" Target="../ctrlProps/ctrlProp25.xml"/><Relationship Id="rId9" Type="http://schemas.openxmlformats.org/officeDocument/2006/relationships/ctrlProp" Target="../ctrlProps/ctrlProp30.xml"/><Relationship Id="rId13" Type="http://schemas.openxmlformats.org/officeDocument/2006/relationships/ctrlProp" Target="../ctrlProps/ctrlProp34.xml"/><Relationship Id="rId18" Type="http://schemas.openxmlformats.org/officeDocument/2006/relationships/ctrlProp" Target="../ctrlProps/ctrlProp39.xml"/><Relationship Id="rId39" Type="http://schemas.openxmlformats.org/officeDocument/2006/relationships/ctrlProp" Target="../ctrlProps/ctrlProp60.xml"/><Relationship Id="rId34" Type="http://schemas.openxmlformats.org/officeDocument/2006/relationships/ctrlProp" Target="../ctrlProps/ctrlProp55.xml"/><Relationship Id="rId50" Type="http://schemas.openxmlformats.org/officeDocument/2006/relationships/ctrlProp" Target="../ctrlProps/ctrlProp71.xml"/><Relationship Id="rId55" Type="http://schemas.openxmlformats.org/officeDocument/2006/relationships/ctrlProp" Target="../ctrlProps/ctrlProp76.xml"/><Relationship Id="rId76" Type="http://schemas.openxmlformats.org/officeDocument/2006/relationships/ctrlProp" Target="../ctrlProps/ctrlProp97.xml"/><Relationship Id="rId7" Type="http://schemas.openxmlformats.org/officeDocument/2006/relationships/ctrlProp" Target="../ctrlProps/ctrlProp28.xml"/><Relationship Id="rId71" Type="http://schemas.openxmlformats.org/officeDocument/2006/relationships/ctrlProp" Target="../ctrlProps/ctrlProp92.xml"/><Relationship Id="rId2" Type="http://schemas.openxmlformats.org/officeDocument/2006/relationships/drawing" Target="../drawings/drawing5.xml"/><Relationship Id="rId29" Type="http://schemas.openxmlformats.org/officeDocument/2006/relationships/ctrlProp" Target="../ctrlProps/ctrlProp50.xml"/><Relationship Id="rId24" Type="http://schemas.openxmlformats.org/officeDocument/2006/relationships/ctrlProp" Target="../ctrlProps/ctrlProp45.xml"/><Relationship Id="rId40" Type="http://schemas.openxmlformats.org/officeDocument/2006/relationships/ctrlProp" Target="../ctrlProps/ctrlProp61.xml"/><Relationship Id="rId45" Type="http://schemas.openxmlformats.org/officeDocument/2006/relationships/ctrlProp" Target="../ctrlProps/ctrlProp66.xml"/><Relationship Id="rId66" Type="http://schemas.openxmlformats.org/officeDocument/2006/relationships/ctrlProp" Target="../ctrlProps/ctrlProp87.xml"/><Relationship Id="rId87" Type="http://schemas.openxmlformats.org/officeDocument/2006/relationships/ctrlProp" Target="../ctrlProps/ctrlProp108.xml"/><Relationship Id="rId61" Type="http://schemas.openxmlformats.org/officeDocument/2006/relationships/ctrlProp" Target="../ctrlProps/ctrlProp82.xml"/><Relationship Id="rId82" Type="http://schemas.openxmlformats.org/officeDocument/2006/relationships/ctrlProp" Target="../ctrlProps/ctrlProp103.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31.xml"/><Relationship Id="rId21" Type="http://schemas.openxmlformats.org/officeDocument/2006/relationships/ctrlProp" Target="../ctrlProps/ctrlProp126.xml"/><Relationship Id="rId42" Type="http://schemas.openxmlformats.org/officeDocument/2006/relationships/ctrlProp" Target="../ctrlProps/ctrlProp147.xml"/><Relationship Id="rId47" Type="http://schemas.openxmlformats.org/officeDocument/2006/relationships/ctrlProp" Target="../ctrlProps/ctrlProp152.xml"/><Relationship Id="rId63" Type="http://schemas.openxmlformats.org/officeDocument/2006/relationships/ctrlProp" Target="../ctrlProps/ctrlProp168.xml"/><Relationship Id="rId68" Type="http://schemas.openxmlformats.org/officeDocument/2006/relationships/ctrlProp" Target="../ctrlProps/ctrlProp173.xml"/><Relationship Id="rId84" Type="http://schemas.openxmlformats.org/officeDocument/2006/relationships/ctrlProp" Target="../ctrlProps/ctrlProp189.xml"/><Relationship Id="rId16" Type="http://schemas.openxmlformats.org/officeDocument/2006/relationships/ctrlProp" Target="../ctrlProps/ctrlProp121.xml"/><Relationship Id="rId11" Type="http://schemas.openxmlformats.org/officeDocument/2006/relationships/ctrlProp" Target="../ctrlProps/ctrlProp116.xml"/><Relationship Id="rId32" Type="http://schemas.openxmlformats.org/officeDocument/2006/relationships/ctrlProp" Target="../ctrlProps/ctrlProp137.xml"/><Relationship Id="rId37" Type="http://schemas.openxmlformats.org/officeDocument/2006/relationships/ctrlProp" Target="../ctrlProps/ctrlProp142.xml"/><Relationship Id="rId53" Type="http://schemas.openxmlformats.org/officeDocument/2006/relationships/ctrlProp" Target="../ctrlProps/ctrlProp158.xml"/><Relationship Id="rId58" Type="http://schemas.openxmlformats.org/officeDocument/2006/relationships/ctrlProp" Target="../ctrlProps/ctrlProp163.xml"/><Relationship Id="rId74" Type="http://schemas.openxmlformats.org/officeDocument/2006/relationships/ctrlProp" Target="../ctrlProps/ctrlProp179.xml"/><Relationship Id="rId79" Type="http://schemas.openxmlformats.org/officeDocument/2006/relationships/ctrlProp" Target="../ctrlProps/ctrlProp184.xml"/><Relationship Id="rId5" Type="http://schemas.openxmlformats.org/officeDocument/2006/relationships/ctrlProp" Target="../ctrlProps/ctrlProp110.xml"/><Relationship Id="rId19" Type="http://schemas.openxmlformats.org/officeDocument/2006/relationships/ctrlProp" Target="../ctrlProps/ctrlProp12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 Id="rId30" Type="http://schemas.openxmlformats.org/officeDocument/2006/relationships/ctrlProp" Target="../ctrlProps/ctrlProp135.xml"/><Relationship Id="rId35" Type="http://schemas.openxmlformats.org/officeDocument/2006/relationships/ctrlProp" Target="../ctrlProps/ctrlProp140.xml"/><Relationship Id="rId43" Type="http://schemas.openxmlformats.org/officeDocument/2006/relationships/ctrlProp" Target="../ctrlProps/ctrlProp148.xml"/><Relationship Id="rId48" Type="http://schemas.openxmlformats.org/officeDocument/2006/relationships/ctrlProp" Target="../ctrlProps/ctrlProp153.xml"/><Relationship Id="rId56" Type="http://schemas.openxmlformats.org/officeDocument/2006/relationships/ctrlProp" Target="../ctrlProps/ctrlProp161.xml"/><Relationship Id="rId64" Type="http://schemas.openxmlformats.org/officeDocument/2006/relationships/ctrlProp" Target="../ctrlProps/ctrlProp169.xml"/><Relationship Id="rId69" Type="http://schemas.openxmlformats.org/officeDocument/2006/relationships/ctrlProp" Target="../ctrlProps/ctrlProp174.xml"/><Relationship Id="rId77" Type="http://schemas.openxmlformats.org/officeDocument/2006/relationships/ctrlProp" Target="../ctrlProps/ctrlProp182.xml"/><Relationship Id="rId8" Type="http://schemas.openxmlformats.org/officeDocument/2006/relationships/ctrlProp" Target="../ctrlProps/ctrlProp113.xml"/><Relationship Id="rId51" Type="http://schemas.openxmlformats.org/officeDocument/2006/relationships/ctrlProp" Target="../ctrlProps/ctrlProp156.xml"/><Relationship Id="rId72" Type="http://schemas.openxmlformats.org/officeDocument/2006/relationships/ctrlProp" Target="../ctrlProps/ctrlProp177.xml"/><Relationship Id="rId80" Type="http://schemas.openxmlformats.org/officeDocument/2006/relationships/ctrlProp" Target="../ctrlProps/ctrlProp185.xml"/><Relationship Id="rId85" Type="http://schemas.openxmlformats.org/officeDocument/2006/relationships/ctrlProp" Target="../ctrlProps/ctrlProp190.xml"/><Relationship Id="rId3" Type="http://schemas.openxmlformats.org/officeDocument/2006/relationships/vmlDrawing" Target="../drawings/vmlDrawing3.v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33" Type="http://schemas.openxmlformats.org/officeDocument/2006/relationships/ctrlProp" Target="../ctrlProps/ctrlProp138.xml"/><Relationship Id="rId38" Type="http://schemas.openxmlformats.org/officeDocument/2006/relationships/ctrlProp" Target="../ctrlProps/ctrlProp143.xml"/><Relationship Id="rId46" Type="http://schemas.openxmlformats.org/officeDocument/2006/relationships/ctrlProp" Target="../ctrlProps/ctrlProp151.xml"/><Relationship Id="rId59" Type="http://schemas.openxmlformats.org/officeDocument/2006/relationships/ctrlProp" Target="../ctrlProps/ctrlProp164.xml"/><Relationship Id="rId67" Type="http://schemas.openxmlformats.org/officeDocument/2006/relationships/ctrlProp" Target="../ctrlProps/ctrlProp172.xml"/><Relationship Id="rId20" Type="http://schemas.openxmlformats.org/officeDocument/2006/relationships/ctrlProp" Target="../ctrlProps/ctrlProp125.xml"/><Relationship Id="rId41" Type="http://schemas.openxmlformats.org/officeDocument/2006/relationships/ctrlProp" Target="../ctrlProps/ctrlProp146.xml"/><Relationship Id="rId54" Type="http://schemas.openxmlformats.org/officeDocument/2006/relationships/ctrlProp" Target="../ctrlProps/ctrlProp159.xml"/><Relationship Id="rId62" Type="http://schemas.openxmlformats.org/officeDocument/2006/relationships/ctrlProp" Target="../ctrlProps/ctrlProp167.xml"/><Relationship Id="rId70" Type="http://schemas.openxmlformats.org/officeDocument/2006/relationships/ctrlProp" Target="../ctrlProps/ctrlProp175.xml"/><Relationship Id="rId75" Type="http://schemas.openxmlformats.org/officeDocument/2006/relationships/ctrlProp" Target="../ctrlProps/ctrlProp180.xml"/><Relationship Id="rId83" Type="http://schemas.openxmlformats.org/officeDocument/2006/relationships/ctrlProp" Target="../ctrlProps/ctrlProp188.xml"/><Relationship Id="rId88" Type="http://schemas.openxmlformats.org/officeDocument/2006/relationships/comments" Target="../comments3.xml"/><Relationship Id="rId1" Type="http://schemas.openxmlformats.org/officeDocument/2006/relationships/printerSettings" Target="../printerSettings/printerSettings6.bin"/><Relationship Id="rId6" Type="http://schemas.openxmlformats.org/officeDocument/2006/relationships/ctrlProp" Target="../ctrlProps/ctrlProp111.xml"/><Relationship Id="rId15" Type="http://schemas.openxmlformats.org/officeDocument/2006/relationships/ctrlProp" Target="../ctrlProps/ctrlProp120.xml"/><Relationship Id="rId23" Type="http://schemas.openxmlformats.org/officeDocument/2006/relationships/ctrlProp" Target="../ctrlProps/ctrlProp128.xml"/><Relationship Id="rId28" Type="http://schemas.openxmlformats.org/officeDocument/2006/relationships/ctrlProp" Target="../ctrlProps/ctrlProp133.xml"/><Relationship Id="rId36" Type="http://schemas.openxmlformats.org/officeDocument/2006/relationships/ctrlProp" Target="../ctrlProps/ctrlProp141.xml"/><Relationship Id="rId49" Type="http://schemas.openxmlformats.org/officeDocument/2006/relationships/ctrlProp" Target="../ctrlProps/ctrlProp154.xml"/><Relationship Id="rId57" Type="http://schemas.openxmlformats.org/officeDocument/2006/relationships/ctrlProp" Target="../ctrlProps/ctrlProp162.xml"/><Relationship Id="rId10" Type="http://schemas.openxmlformats.org/officeDocument/2006/relationships/ctrlProp" Target="../ctrlProps/ctrlProp115.xml"/><Relationship Id="rId31" Type="http://schemas.openxmlformats.org/officeDocument/2006/relationships/ctrlProp" Target="../ctrlProps/ctrlProp136.xml"/><Relationship Id="rId44" Type="http://schemas.openxmlformats.org/officeDocument/2006/relationships/ctrlProp" Target="../ctrlProps/ctrlProp149.xml"/><Relationship Id="rId52" Type="http://schemas.openxmlformats.org/officeDocument/2006/relationships/ctrlProp" Target="../ctrlProps/ctrlProp157.xml"/><Relationship Id="rId60" Type="http://schemas.openxmlformats.org/officeDocument/2006/relationships/ctrlProp" Target="../ctrlProps/ctrlProp165.xml"/><Relationship Id="rId65" Type="http://schemas.openxmlformats.org/officeDocument/2006/relationships/ctrlProp" Target="../ctrlProps/ctrlProp170.xml"/><Relationship Id="rId73" Type="http://schemas.openxmlformats.org/officeDocument/2006/relationships/ctrlProp" Target="../ctrlProps/ctrlProp178.xml"/><Relationship Id="rId78" Type="http://schemas.openxmlformats.org/officeDocument/2006/relationships/ctrlProp" Target="../ctrlProps/ctrlProp183.xml"/><Relationship Id="rId81" Type="http://schemas.openxmlformats.org/officeDocument/2006/relationships/ctrlProp" Target="../ctrlProps/ctrlProp186.xml"/><Relationship Id="rId86" Type="http://schemas.openxmlformats.org/officeDocument/2006/relationships/ctrlProp" Target="../ctrlProps/ctrlProp191.xml"/><Relationship Id="rId4" Type="http://schemas.openxmlformats.org/officeDocument/2006/relationships/ctrlProp" Target="../ctrlProps/ctrlProp109.xml"/><Relationship Id="rId9" Type="http://schemas.openxmlformats.org/officeDocument/2006/relationships/ctrlProp" Target="../ctrlProps/ctrlProp114.xml"/><Relationship Id="rId13" Type="http://schemas.openxmlformats.org/officeDocument/2006/relationships/ctrlProp" Target="../ctrlProps/ctrlProp118.xml"/><Relationship Id="rId18" Type="http://schemas.openxmlformats.org/officeDocument/2006/relationships/ctrlProp" Target="../ctrlProps/ctrlProp123.xml"/><Relationship Id="rId39" Type="http://schemas.openxmlformats.org/officeDocument/2006/relationships/ctrlProp" Target="../ctrlProps/ctrlProp144.xml"/><Relationship Id="rId34" Type="http://schemas.openxmlformats.org/officeDocument/2006/relationships/ctrlProp" Target="../ctrlProps/ctrlProp139.xml"/><Relationship Id="rId50" Type="http://schemas.openxmlformats.org/officeDocument/2006/relationships/ctrlProp" Target="../ctrlProps/ctrlProp155.xml"/><Relationship Id="rId55" Type="http://schemas.openxmlformats.org/officeDocument/2006/relationships/ctrlProp" Target="../ctrlProps/ctrlProp160.xml"/><Relationship Id="rId76" Type="http://schemas.openxmlformats.org/officeDocument/2006/relationships/ctrlProp" Target="../ctrlProps/ctrlProp181.xml"/><Relationship Id="rId7" Type="http://schemas.openxmlformats.org/officeDocument/2006/relationships/ctrlProp" Target="../ctrlProps/ctrlProp112.xml"/><Relationship Id="rId71" Type="http://schemas.openxmlformats.org/officeDocument/2006/relationships/ctrlProp" Target="../ctrlProps/ctrlProp176.xml"/><Relationship Id="rId2" Type="http://schemas.openxmlformats.org/officeDocument/2006/relationships/drawing" Target="../drawings/drawing6.xml"/><Relationship Id="rId29" Type="http://schemas.openxmlformats.org/officeDocument/2006/relationships/ctrlProp" Target="../ctrlProps/ctrlProp134.xml"/><Relationship Id="rId24" Type="http://schemas.openxmlformats.org/officeDocument/2006/relationships/ctrlProp" Target="../ctrlProps/ctrlProp129.xml"/><Relationship Id="rId40" Type="http://schemas.openxmlformats.org/officeDocument/2006/relationships/ctrlProp" Target="../ctrlProps/ctrlProp145.xml"/><Relationship Id="rId45" Type="http://schemas.openxmlformats.org/officeDocument/2006/relationships/ctrlProp" Target="../ctrlProps/ctrlProp150.xml"/><Relationship Id="rId66" Type="http://schemas.openxmlformats.org/officeDocument/2006/relationships/ctrlProp" Target="../ctrlProps/ctrlProp171.xml"/><Relationship Id="rId87" Type="http://schemas.openxmlformats.org/officeDocument/2006/relationships/ctrlProp" Target="../ctrlProps/ctrlProp192.xml"/><Relationship Id="rId61" Type="http://schemas.openxmlformats.org/officeDocument/2006/relationships/ctrlProp" Target="../ctrlProps/ctrlProp166.xml"/><Relationship Id="rId82" Type="http://schemas.openxmlformats.org/officeDocument/2006/relationships/ctrlProp" Target="../ctrlProps/ctrlProp187.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215.xml"/><Relationship Id="rId21" Type="http://schemas.openxmlformats.org/officeDocument/2006/relationships/ctrlProp" Target="../ctrlProps/ctrlProp210.xml"/><Relationship Id="rId42" Type="http://schemas.openxmlformats.org/officeDocument/2006/relationships/ctrlProp" Target="../ctrlProps/ctrlProp231.xml"/><Relationship Id="rId47" Type="http://schemas.openxmlformats.org/officeDocument/2006/relationships/ctrlProp" Target="../ctrlProps/ctrlProp236.xml"/><Relationship Id="rId63" Type="http://schemas.openxmlformats.org/officeDocument/2006/relationships/ctrlProp" Target="../ctrlProps/ctrlProp252.xml"/><Relationship Id="rId68" Type="http://schemas.openxmlformats.org/officeDocument/2006/relationships/ctrlProp" Target="../ctrlProps/ctrlProp257.xml"/><Relationship Id="rId84" Type="http://schemas.openxmlformats.org/officeDocument/2006/relationships/ctrlProp" Target="../ctrlProps/ctrlProp273.xml"/><Relationship Id="rId16" Type="http://schemas.openxmlformats.org/officeDocument/2006/relationships/ctrlProp" Target="../ctrlProps/ctrlProp205.xml"/><Relationship Id="rId11" Type="http://schemas.openxmlformats.org/officeDocument/2006/relationships/ctrlProp" Target="../ctrlProps/ctrlProp200.xml"/><Relationship Id="rId32" Type="http://schemas.openxmlformats.org/officeDocument/2006/relationships/ctrlProp" Target="../ctrlProps/ctrlProp221.xml"/><Relationship Id="rId37" Type="http://schemas.openxmlformats.org/officeDocument/2006/relationships/ctrlProp" Target="../ctrlProps/ctrlProp226.xml"/><Relationship Id="rId53" Type="http://schemas.openxmlformats.org/officeDocument/2006/relationships/ctrlProp" Target="../ctrlProps/ctrlProp242.xml"/><Relationship Id="rId58" Type="http://schemas.openxmlformats.org/officeDocument/2006/relationships/ctrlProp" Target="../ctrlProps/ctrlProp247.xml"/><Relationship Id="rId74" Type="http://schemas.openxmlformats.org/officeDocument/2006/relationships/ctrlProp" Target="../ctrlProps/ctrlProp263.xml"/><Relationship Id="rId79" Type="http://schemas.openxmlformats.org/officeDocument/2006/relationships/ctrlProp" Target="../ctrlProps/ctrlProp268.xml"/><Relationship Id="rId5" Type="http://schemas.openxmlformats.org/officeDocument/2006/relationships/ctrlProp" Target="../ctrlProps/ctrlProp194.xml"/><Relationship Id="rId19" Type="http://schemas.openxmlformats.org/officeDocument/2006/relationships/ctrlProp" Target="../ctrlProps/ctrlProp208.xml"/><Relationship Id="rId14" Type="http://schemas.openxmlformats.org/officeDocument/2006/relationships/ctrlProp" Target="../ctrlProps/ctrlProp203.xml"/><Relationship Id="rId22" Type="http://schemas.openxmlformats.org/officeDocument/2006/relationships/ctrlProp" Target="../ctrlProps/ctrlProp211.xml"/><Relationship Id="rId27" Type="http://schemas.openxmlformats.org/officeDocument/2006/relationships/ctrlProp" Target="../ctrlProps/ctrlProp216.xml"/><Relationship Id="rId30" Type="http://schemas.openxmlformats.org/officeDocument/2006/relationships/ctrlProp" Target="../ctrlProps/ctrlProp219.xml"/><Relationship Id="rId35" Type="http://schemas.openxmlformats.org/officeDocument/2006/relationships/ctrlProp" Target="../ctrlProps/ctrlProp224.xml"/><Relationship Id="rId43" Type="http://schemas.openxmlformats.org/officeDocument/2006/relationships/ctrlProp" Target="../ctrlProps/ctrlProp232.xml"/><Relationship Id="rId48" Type="http://schemas.openxmlformats.org/officeDocument/2006/relationships/ctrlProp" Target="../ctrlProps/ctrlProp237.xml"/><Relationship Id="rId56" Type="http://schemas.openxmlformats.org/officeDocument/2006/relationships/ctrlProp" Target="../ctrlProps/ctrlProp245.xml"/><Relationship Id="rId64" Type="http://schemas.openxmlformats.org/officeDocument/2006/relationships/ctrlProp" Target="../ctrlProps/ctrlProp253.xml"/><Relationship Id="rId69" Type="http://schemas.openxmlformats.org/officeDocument/2006/relationships/ctrlProp" Target="../ctrlProps/ctrlProp258.xml"/><Relationship Id="rId77" Type="http://schemas.openxmlformats.org/officeDocument/2006/relationships/ctrlProp" Target="../ctrlProps/ctrlProp266.xml"/><Relationship Id="rId8" Type="http://schemas.openxmlformats.org/officeDocument/2006/relationships/ctrlProp" Target="../ctrlProps/ctrlProp197.xml"/><Relationship Id="rId51" Type="http://schemas.openxmlformats.org/officeDocument/2006/relationships/ctrlProp" Target="../ctrlProps/ctrlProp240.xml"/><Relationship Id="rId72" Type="http://schemas.openxmlformats.org/officeDocument/2006/relationships/ctrlProp" Target="../ctrlProps/ctrlProp261.xml"/><Relationship Id="rId80" Type="http://schemas.openxmlformats.org/officeDocument/2006/relationships/ctrlProp" Target="../ctrlProps/ctrlProp269.xml"/><Relationship Id="rId85" Type="http://schemas.openxmlformats.org/officeDocument/2006/relationships/ctrlProp" Target="../ctrlProps/ctrlProp274.xml"/><Relationship Id="rId3" Type="http://schemas.openxmlformats.org/officeDocument/2006/relationships/vmlDrawing" Target="../drawings/vmlDrawing4.vml"/><Relationship Id="rId12" Type="http://schemas.openxmlformats.org/officeDocument/2006/relationships/ctrlProp" Target="../ctrlProps/ctrlProp201.xml"/><Relationship Id="rId17" Type="http://schemas.openxmlformats.org/officeDocument/2006/relationships/ctrlProp" Target="../ctrlProps/ctrlProp206.xml"/><Relationship Id="rId25" Type="http://schemas.openxmlformats.org/officeDocument/2006/relationships/ctrlProp" Target="../ctrlProps/ctrlProp214.xml"/><Relationship Id="rId33" Type="http://schemas.openxmlformats.org/officeDocument/2006/relationships/ctrlProp" Target="../ctrlProps/ctrlProp222.xml"/><Relationship Id="rId38" Type="http://schemas.openxmlformats.org/officeDocument/2006/relationships/ctrlProp" Target="../ctrlProps/ctrlProp227.xml"/><Relationship Id="rId46" Type="http://schemas.openxmlformats.org/officeDocument/2006/relationships/ctrlProp" Target="../ctrlProps/ctrlProp235.xml"/><Relationship Id="rId59" Type="http://schemas.openxmlformats.org/officeDocument/2006/relationships/ctrlProp" Target="../ctrlProps/ctrlProp248.xml"/><Relationship Id="rId67" Type="http://schemas.openxmlformats.org/officeDocument/2006/relationships/ctrlProp" Target="../ctrlProps/ctrlProp256.xml"/><Relationship Id="rId20" Type="http://schemas.openxmlformats.org/officeDocument/2006/relationships/ctrlProp" Target="../ctrlProps/ctrlProp209.xml"/><Relationship Id="rId41" Type="http://schemas.openxmlformats.org/officeDocument/2006/relationships/ctrlProp" Target="../ctrlProps/ctrlProp230.xml"/><Relationship Id="rId54" Type="http://schemas.openxmlformats.org/officeDocument/2006/relationships/ctrlProp" Target="../ctrlProps/ctrlProp243.xml"/><Relationship Id="rId62" Type="http://schemas.openxmlformats.org/officeDocument/2006/relationships/ctrlProp" Target="../ctrlProps/ctrlProp251.xml"/><Relationship Id="rId70" Type="http://schemas.openxmlformats.org/officeDocument/2006/relationships/ctrlProp" Target="../ctrlProps/ctrlProp259.xml"/><Relationship Id="rId75" Type="http://schemas.openxmlformats.org/officeDocument/2006/relationships/ctrlProp" Target="../ctrlProps/ctrlProp264.xml"/><Relationship Id="rId83" Type="http://schemas.openxmlformats.org/officeDocument/2006/relationships/ctrlProp" Target="../ctrlProps/ctrlProp272.xml"/><Relationship Id="rId88" Type="http://schemas.openxmlformats.org/officeDocument/2006/relationships/comments" Target="../comments4.xml"/><Relationship Id="rId1" Type="http://schemas.openxmlformats.org/officeDocument/2006/relationships/printerSettings" Target="../printerSettings/printerSettings7.bin"/><Relationship Id="rId6" Type="http://schemas.openxmlformats.org/officeDocument/2006/relationships/ctrlProp" Target="../ctrlProps/ctrlProp195.xml"/><Relationship Id="rId15" Type="http://schemas.openxmlformats.org/officeDocument/2006/relationships/ctrlProp" Target="../ctrlProps/ctrlProp204.xml"/><Relationship Id="rId23" Type="http://schemas.openxmlformats.org/officeDocument/2006/relationships/ctrlProp" Target="../ctrlProps/ctrlProp212.xml"/><Relationship Id="rId28" Type="http://schemas.openxmlformats.org/officeDocument/2006/relationships/ctrlProp" Target="../ctrlProps/ctrlProp217.xml"/><Relationship Id="rId36" Type="http://schemas.openxmlformats.org/officeDocument/2006/relationships/ctrlProp" Target="../ctrlProps/ctrlProp225.xml"/><Relationship Id="rId49" Type="http://schemas.openxmlformats.org/officeDocument/2006/relationships/ctrlProp" Target="../ctrlProps/ctrlProp238.xml"/><Relationship Id="rId57" Type="http://schemas.openxmlformats.org/officeDocument/2006/relationships/ctrlProp" Target="../ctrlProps/ctrlProp246.xml"/><Relationship Id="rId10" Type="http://schemas.openxmlformats.org/officeDocument/2006/relationships/ctrlProp" Target="../ctrlProps/ctrlProp199.xml"/><Relationship Id="rId31" Type="http://schemas.openxmlformats.org/officeDocument/2006/relationships/ctrlProp" Target="../ctrlProps/ctrlProp220.xml"/><Relationship Id="rId44" Type="http://schemas.openxmlformats.org/officeDocument/2006/relationships/ctrlProp" Target="../ctrlProps/ctrlProp233.xml"/><Relationship Id="rId52" Type="http://schemas.openxmlformats.org/officeDocument/2006/relationships/ctrlProp" Target="../ctrlProps/ctrlProp241.xml"/><Relationship Id="rId60" Type="http://schemas.openxmlformats.org/officeDocument/2006/relationships/ctrlProp" Target="../ctrlProps/ctrlProp249.xml"/><Relationship Id="rId65" Type="http://schemas.openxmlformats.org/officeDocument/2006/relationships/ctrlProp" Target="../ctrlProps/ctrlProp254.xml"/><Relationship Id="rId73" Type="http://schemas.openxmlformats.org/officeDocument/2006/relationships/ctrlProp" Target="../ctrlProps/ctrlProp262.xml"/><Relationship Id="rId78" Type="http://schemas.openxmlformats.org/officeDocument/2006/relationships/ctrlProp" Target="../ctrlProps/ctrlProp267.xml"/><Relationship Id="rId81" Type="http://schemas.openxmlformats.org/officeDocument/2006/relationships/ctrlProp" Target="../ctrlProps/ctrlProp270.xml"/><Relationship Id="rId86" Type="http://schemas.openxmlformats.org/officeDocument/2006/relationships/ctrlProp" Target="../ctrlProps/ctrlProp275.xml"/><Relationship Id="rId4" Type="http://schemas.openxmlformats.org/officeDocument/2006/relationships/ctrlProp" Target="../ctrlProps/ctrlProp193.xml"/><Relationship Id="rId9" Type="http://schemas.openxmlformats.org/officeDocument/2006/relationships/ctrlProp" Target="../ctrlProps/ctrlProp198.xml"/><Relationship Id="rId13" Type="http://schemas.openxmlformats.org/officeDocument/2006/relationships/ctrlProp" Target="../ctrlProps/ctrlProp202.xml"/><Relationship Id="rId18" Type="http://schemas.openxmlformats.org/officeDocument/2006/relationships/ctrlProp" Target="../ctrlProps/ctrlProp207.xml"/><Relationship Id="rId39" Type="http://schemas.openxmlformats.org/officeDocument/2006/relationships/ctrlProp" Target="../ctrlProps/ctrlProp228.xml"/><Relationship Id="rId34" Type="http://schemas.openxmlformats.org/officeDocument/2006/relationships/ctrlProp" Target="../ctrlProps/ctrlProp223.xml"/><Relationship Id="rId50" Type="http://schemas.openxmlformats.org/officeDocument/2006/relationships/ctrlProp" Target="../ctrlProps/ctrlProp239.xml"/><Relationship Id="rId55" Type="http://schemas.openxmlformats.org/officeDocument/2006/relationships/ctrlProp" Target="../ctrlProps/ctrlProp244.xml"/><Relationship Id="rId76" Type="http://schemas.openxmlformats.org/officeDocument/2006/relationships/ctrlProp" Target="../ctrlProps/ctrlProp265.xml"/><Relationship Id="rId7" Type="http://schemas.openxmlformats.org/officeDocument/2006/relationships/ctrlProp" Target="../ctrlProps/ctrlProp196.xml"/><Relationship Id="rId71" Type="http://schemas.openxmlformats.org/officeDocument/2006/relationships/ctrlProp" Target="../ctrlProps/ctrlProp260.xml"/><Relationship Id="rId2" Type="http://schemas.openxmlformats.org/officeDocument/2006/relationships/drawing" Target="../drawings/drawing7.xml"/><Relationship Id="rId29" Type="http://schemas.openxmlformats.org/officeDocument/2006/relationships/ctrlProp" Target="../ctrlProps/ctrlProp218.xml"/><Relationship Id="rId24" Type="http://schemas.openxmlformats.org/officeDocument/2006/relationships/ctrlProp" Target="../ctrlProps/ctrlProp213.xml"/><Relationship Id="rId40" Type="http://schemas.openxmlformats.org/officeDocument/2006/relationships/ctrlProp" Target="../ctrlProps/ctrlProp229.xml"/><Relationship Id="rId45" Type="http://schemas.openxmlformats.org/officeDocument/2006/relationships/ctrlProp" Target="../ctrlProps/ctrlProp234.xml"/><Relationship Id="rId66" Type="http://schemas.openxmlformats.org/officeDocument/2006/relationships/ctrlProp" Target="../ctrlProps/ctrlProp255.xml"/><Relationship Id="rId87" Type="http://schemas.openxmlformats.org/officeDocument/2006/relationships/ctrlProp" Target="../ctrlProps/ctrlProp276.xml"/><Relationship Id="rId61" Type="http://schemas.openxmlformats.org/officeDocument/2006/relationships/ctrlProp" Target="../ctrlProps/ctrlProp250.xml"/><Relationship Id="rId82" Type="http://schemas.openxmlformats.org/officeDocument/2006/relationships/ctrlProp" Target="../ctrlProps/ctrlProp271.x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299.xml"/><Relationship Id="rId21" Type="http://schemas.openxmlformats.org/officeDocument/2006/relationships/ctrlProp" Target="../ctrlProps/ctrlProp294.xml"/><Relationship Id="rId42" Type="http://schemas.openxmlformats.org/officeDocument/2006/relationships/ctrlProp" Target="../ctrlProps/ctrlProp315.xml"/><Relationship Id="rId47" Type="http://schemas.openxmlformats.org/officeDocument/2006/relationships/ctrlProp" Target="../ctrlProps/ctrlProp320.xml"/><Relationship Id="rId63" Type="http://schemas.openxmlformats.org/officeDocument/2006/relationships/ctrlProp" Target="../ctrlProps/ctrlProp336.xml"/><Relationship Id="rId68" Type="http://schemas.openxmlformats.org/officeDocument/2006/relationships/ctrlProp" Target="../ctrlProps/ctrlProp341.xml"/><Relationship Id="rId84" Type="http://schemas.openxmlformats.org/officeDocument/2006/relationships/ctrlProp" Target="../ctrlProps/ctrlProp357.xml"/><Relationship Id="rId16" Type="http://schemas.openxmlformats.org/officeDocument/2006/relationships/ctrlProp" Target="../ctrlProps/ctrlProp289.xml"/><Relationship Id="rId11" Type="http://schemas.openxmlformats.org/officeDocument/2006/relationships/ctrlProp" Target="../ctrlProps/ctrlProp284.xml"/><Relationship Id="rId32" Type="http://schemas.openxmlformats.org/officeDocument/2006/relationships/ctrlProp" Target="../ctrlProps/ctrlProp305.xml"/><Relationship Id="rId37" Type="http://schemas.openxmlformats.org/officeDocument/2006/relationships/ctrlProp" Target="../ctrlProps/ctrlProp310.xml"/><Relationship Id="rId53" Type="http://schemas.openxmlformats.org/officeDocument/2006/relationships/ctrlProp" Target="../ctrlProps/ctrlProp326.xml"/><Relationship Id="rId58" Type="http://schemas.openxmlformats.org/officeDocument/2006/relationships/ctrlProp" Target="../ctrlProps/ctrlProp331.xml"/><Relationship Id="rId74" Type="http://schemas.openxmlformats.org/officeDocument/2006/relationships/ctrlProp" Target="../ctrlProps/ctrlProp347.xml"/><Relationship Id="rId79" Type="http://schemas.openxmlformats.org/officeDocument/2006/relationships/ctrlProp" Target="../ctrlProps/ctrlProp352.xml"/><Relationship Id="rId5" Type="http://schemas.openxmlformats.org/officeDocument/2006/relationships/ctrlProp" Target="../ctrlProps/ctrlProp278.xml"/><Relationship Id="rId19" Type="http://schemas.openxmlformats.org/officeDocument/2006/relationships/ctrlProp" Target="../ctrlProps/ctrlProp292.xml"/><Relationship Id="rId14" Type="http://schemas.openxmlformats.org/officeDocument/2006/relationships/ctrlProp" Target="../ctrlProps/ctrlProp287.xml"/><Relationship Id="rId22" Type="http://schemas.openxmlformats.org/officeDocument/2006/relationships/ctrlProp" Target="../ctrlProps/ctrlProp295.xml"/><Relationship Id="rId27" Type="http://schemas.openxmlformats.org/officeDocument/2006/relationships/ctrlProp" Target="../ctrlProps/ctrlProp300.xml"/><Relationship Id="rId30" Type="http://schemas.openxmlformats.org/officeDocument/2006/relationships/ctrlProp" Target="../ctrlProps/ctrlProp303.xml"/><Relationship Id="rId35" Type="http://schemas.openxmlformats.org/officeDocument/2006/relationships/ctrlProp" Target="../ctrlProps/ctrlProp308.xml"/><Relationship Id="rId43" Type="http://schemas.openxmlformats.org/officeDocument/2006/relationships/ctrlProp" Target="../ctrlProps/ctrlProp316.xml"/><Relationship Id="rId48" Type="http://schemas.openxmlformats.org/officeDocument/2006/relationships/ctrlProp" Target="../ctrlProps/ctrlProp321.xml"/><Relationship Id="rId56" Type="http://schemas.openxmlformats.org/officeDocument/2006/relationships/ctrlProp" Target="../ctrlProps/ctrlProp329.xml"/><Relationship Id="rId64" Type="http://schemas.openxmlformats.org/officeDocument/2006/relationships/ctrlProp" Target="../ctrlProps/ctrlProp337.xml"/><Relationship Id="rId69" Type="http://schemas.openxmlformats.org/officeDocument/2006/relationships/ctrlProp" Target="../ctrlProps/ctrlProp342.xml"/><Relationship Id="rId77" Type="http://schemas.openxmlformats.org/officeDocument/2006/relationships/ctrlProp" Target="../ctrlProps/ctrlProp350.xml"/><Relationship Id="rId8" Type="http://schemas.openxmlformats.org/officeDocument/2006/relationships/ctrlProp" Target="../ctrlProps/ctrlProp281.xml"/><Relationship Id="rId51" Type="http://schemas.openxmlformats.org/officeDocument/2006/relationships/ctrlProp" Target="../ctrlProps/ctrlProp324.xml"/><Relationship Id="rId72" Type="http://schemas.openxmlformats.org/officeDocument/2006/relationships/ctrlProp" Target="../ctrlProps/ctrlProp345.xml"/><Relationship Id="rId80" Type="http://schemas.openxmlformats.org/officeDocument/2006/relationships/ctrlProp" Target="../ctrlProps/ctrlProp353.xml"/><Relationship Id="rId85" Type="http://schemas.openxmlformats.org/officeDocument/2006/relationships/ctrlProp" Target="../ctrlProps/ctrlProp358.xml"/><Relationship Id="rId3" Type="http://schemas.openxmlformats.org/officeDocument/2006/relationships/vmlDrawing" Target="../drawings/vmlDrawing5.vml"/><Relationship Id="rId12" Type="http://schemas.openxmlformats.org/officeDocument/2006/relationships/ctrlProp" Target="../ctrlProps/ctrlProp285.xml"/><Relationship Id="rId17" Type="http://schemas.openxmlformats.org/officeDocument/2006/relationships/ctrlProp" Target="../ctrlProps/ctrlProp290.xml"/><Relationship Id="rId25" Type="http://schemas.openxmlformats.org/officeDocument/2006/relationships/ctrlProp" Target="../ctrlProps/ctrlProp298.xml"/><Relationship Id="rId33" Type="http://schemas.openxmlformats.org/officeDocument/2006/relationships/ctrlProp" Target="../ctrlProps/ctrlProp306.xml"/><Relationship Id="rId38" Type="http://schemas.openxmlformats.org/officeDocument/2006/relationships/ctrlProp" Target="../ctrlProps/ctrlProp311.xml"/><Relationship Id="rId46" Type="http://schemas.openxmlformats.org/officeDocument/2006/relationships/ctrlProp" Target="../ctrlProps/ctrlProp319.xml"/><Relationship Id="rId59" Type="http://schemas.openxmlformats.org/officeDocument/2006/relationships/ctrlProp" Target="../ctrlProps/ctrlProp332.xml"/><Relationship Id="rId67" Type="http://schemas.openxmlformats.org/officeDocument/2006/relationships/ctrlProp" Target="../ctrlProps/ctrlProp340.xml"/><Relationship Id="rId20" Type="http://schemas.openxmlformats.org/officeDocument/2006/relationships/ctrlProp" Target="../ctrlProps/ctrlProp293.xml"/><Relationship Id="rId41" Type="http://schemas.openxmlformats.org/officeDocument/2006/relationships/ctrlProp" Target="../ctrlProps/ctrlProp314.xml"/><Relationship Id="rId54" Type="http://schemas.openxmlformats.org/officeDocument/2006/relationships/ctrlProp" Target="../ctrlProps/ctrlProp327.xml"/><Relationship Id="rId62" Type="http://schemas.openxmlformats.org/officeDocument/2006/relationships/ctrlProp" Target="../ctrlProps/ctrlProp335.xml"/><Relationship Id="rId70" Type="http://schemas.openxmlformats.org/officeDocument/2006/relationships/ctrlProp" Target="../ctrlProps/ctrlProp343.xml"/><Relationship Id="rId75" Type="http://schemas.openxmlformats.org/officeDocument/2006/relationships/ctrlProp" Target="../ctrlProps/ctrlProp348.xml"/><Relationship Id="rId83" Type="http://schemas.openxmlformats.org/officeDocument/2006/relationships/ctrlProp" Target="../ctrlProps/ctrlProp356.xml"/><Relationship Id="rId88" Type="http://schemas.openxmlformats.org/officeDocument/2006/relationships/comments" Target="../comments5.xml"/><Relationship Id="rId1" Type="http://schemas.openxmlformats.org/officeDocument/2006/relationships/printerSettings" Target="../printerSettings/printerSettings8.bin"/><Relationship Id="rId6" Type="http://schemas.openxmlformats.org/officeDocument/2006/relationships/ctrlProp" Target="../ctrlProps/ctrlProp279.xml"/><Relationship Id="rId15" Type="http://schemas.openxmlformats.org/officeDocument/2006/relationships/ctrlProp" Target="../ctrlProps/ctrlProp288.xml"/><Relationship Id="rId23" Type="http://schemas.openxmlformats.org/officeDocument/2006/relationships/ctrlProp" Target="../ctrlProps/ctrlProp296.xml"/><Relationship Id="rId28" Type="http://schemas.openxmlformats.org/officeDocument/2006/relationships/ctrlProp" Target="../ctrlProps/ctrlProp301.xml"/><Relationship Id="rId36" Type="http://schemas.openxmlformats.org/officeDocument/2006/relationships/ctrlProp" Target="../ctrlProps/ctrlProp309.xml"/><Relationship Id="rId49" Type="http://schemas.openxmlformats.org/officeDocument/2006/relationships/ctrlProp" Target="../ctrlProps/ctrlProp322.xml"/><Relationship Id="rId57" Type="http://schemas.openxmlformats.org/officeDocument/2006/relationships/ctrlProp" Target="../ctrlProps/ctrlProp330.xml"/><Relationship Id="rId10" Type="http://schemas.openxmlformats.org/officeDocument/2006/relationships/ctrlProp" Target="../ctrlProps/ctrlProp283.xml"/><Relationship Id="rId31" Type="http://schemas.openxmlformats.org/officeDocument/2006/relationships/ctrlProp" Target="../ctrlProps/ctrlProp304.xml"/><Relationship Id="rId44" Type="http://schemas.openxmlformats.org/officeDocument/2006/relationships/ctrlProp" Target="../ctrlProps/ctrlProp317.xml"/><Relationship Id="rId52" Type="http://schemas.openxmlformats.org/officeDocument/2006/relationships/ctrlProp" Target="../ctrlProps/ctrlProp325.xml"/><Relationship Id="rId60" Type="http://schemas.openxmlformats.org/officeDocument/2006/relationships/ctrlProp" Target="../ctrlProps/ctrlProp333.xml"/><Relationship Id="rId65" Type="http://schemas.openxmlformats.org/officeDocument/2006/relationships/ctrlProp" Target="../ctrlProps/ctrlProp338.xml"/><Relationship Id="rId73" Type="http://schemas.openxmlformats.org/officeDocument/2006/relationships/ctrlProp" Target="../ctrlProps/ctrlProp346.xml"/><Relationship Id="rId78" Type="http://schemas.openxmlformats.org/officeDocument/2006/relationships/ctrlProp" Target="../ctrlProps/ctrlProp351.xml"/><Relationship Id="rId81" Type="http://schemas.openxmlformats.org/officeDocument/2006/relationships/ctrlProp" Target="../ctrlProps/ctrlProp354.xml"/><Relationship Id="rId86" Type="http://schemas.openxmlformats.org/officeDocument/2006/relationships/ctrlProp" Target="../ctrlProps/ctrlProp359.xml"/><Relationship Id="rId4" Type="http://schemas.openxmlformats.org/officeDocument/2006/relationships/ctrlProp" Target="../ctrlProps/ctrlProp277.xml"/><Relationship Id="rId9" Type="http://schemas.openxmlformats.org/officeDocument/2006/relationships/ctrlProp" Target="../ctrlProps/ctrlProp282.xml"/><Relationship Id="rId13" Type="http://schemas.openxmlformats.org/officeDocument/2006/relationships/ctrlProp" Target="../ctrlProps/ctrlProp286.xml"/><Relationship Id="rId18" Type="http://schemas.openxmlformats.org/officeDocument/2006/relationships/ctrlProp" Target="../ctrlProps/ctrlProp291.xml"/><Relationship Id="rId39" Type="http://schemas.openxmlformats.org/officeDocument/2006/relationships/ctrlProp" Target="../ctrlProps/ctrlProp312.xml"/><Relationship Id="rId34" Type="http://schemas.openxmlformats.org/officeDocument/2006/relationships/ctrlProp" Target="../ctrlProps/ctrlProp307.xml"/><Relationship Id="rId50" Type="http://schemas.openxmlformats.org/officeDocument/2006/relationships/ctrlProp" Target="../ctrlProps/ctrlProp323.xml"/><Relationship Id="rId55" Type="http://schemas.openxmlformats.org/officeDocument/2006/relationships/ctrlProp" Target="../ctrlProps/ctrlProp328.xml"/><Relationship Id="rId76" Type="http://schemas.openxmlformats.org/officeDocument/2006/relationships/ctrlProp" Target="../ctrlProps/ctrlProp349.xml"/><Relationship Id="rId7" Type="http://schemas.openxmlformats.org/officeDocument/2006/relationships/ctrlProp" Target="../ctrlProps/ctrlProp280.xml"/><Relationship Id="rId71" Type="http://schemas.openxmlformats.org/officeDocument/2006/relationships/ctrlProp" Target="../ctrlProps/ctrlProp344.xml"/><Relationship Id="rId2" Type="http://schemas.openxmlformats.org/officeDocument/2006/relationships/drawing" Target="../drawings/drawing8.xml"/><Relationship Id="rId29" Type="http://schemas.openxmlformats.org/officeDocument/2006/relationships/ctrlProp" Target="../ctrlProps/ctrlProp302.xml"/><Relationship Id="rId24" Type="http://schemas.openxmlformats.org/officeDocument/2006/relationships/ctrlProp" Target="../ctrlProps/ctrlProp297.xml"/><Relationship Id="rId40" Type="http://schemas.openxmlformats.org/officeDocument/2006/relationships/ctrlProp" Target="../ctrlProps/ctrlProp313.xml"/><Relationship Id="rId45" Type="http://schemas.openxmlformats.org/officeDocument/2006/relationships/ctrlProp" Target="../ctrlProps/ctrlProp318.xml"/><Relationship Id="rId66" Type="http://schemas.openxmlformats.org/officeDocument/2006/relationships/ctrlProp" Target="../ctrlProps/ctrlProp339.xml"/><Relationship Id="rId87" Type="http://schemas.openxmlformats.org/officeDocument/2006/relationships/ctrlProp" Target="../ctrlProps/ctrlProp360.xml"/><Relationship Id="rId61" Type="http://schemas.openxmlformats.org/officeDocument/2006/relationships/ctrlProp" Target="../ctrlProps/ctrlProp334.xml"/><Relationship Id="rId82" Type="http://schemas.openxmlformats.org/officeDocument/2006/relationships/ctrlProp" Target="../ctrlProps/ctrlProp355.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383.xml"/><Relationship Id="rId21" Type="http://schemas.openxmlformats.org/officeDocument/2006/relationships/ctrlProp" Target="../ctrlProps/ctrlProp378.xml"/><Relationship Id="rId42" Type="http://schemas.openxmlformats.org/officeDocument/2006/relationships/ctrlProp" Target="../ctrlProps/ctrlProp399.xml"/><Relationship Id="rId47" Type="http://schemas.openxmlformats.org/officeDocument/2006/relationships/ctrlProp" Target="../ctrlProps/ctrlProp404.xml"/><Relationship Id="rId63" Type="http://schemas.openxmlformats.org/officeDocument/2006/relationships/ctrlProp" Target="../ctrlProps/ctrlProp420.xml"/><Relationship Id="rId68" Type="http://schemas.openxmlformats.org/officeDocument/2006/relationships/ctrlProp" Target="../ctrlProps/ctrlProp425.xml"/><Relationship Id="rId84" Type="http://schemas.openxmlformats.org/officeDocument/2006/relationships/ctrlProp" Target="../ctrlProps/ctrlProp441.xml"/><Relationship Id="rId16" Type="http://schemas.openxmlformats.org/officeDocument/2006/relationships/ctrlProp" Target="../ctrlProps/ctrlProp373.xml"/><Relationship Id="rId11" Type="http://schemas.openxmlformats.org/officeDocument/2006/relationships/ctrlProp" Target="../ctrlProps/ctrlProp368.xml"/><Relationship Id="rId32" Type="http://schemas.openxmlformats.org/officeDocument/2006/relationships/ctrlProp" Target="../ctrlProps/ctrlProp389.xml"/><Relationship Id="rId37" Type="http://schemas.openxmlformats.org/officeDocument/2006/relationships/ctrlProp" Target="../ctrlProps/ctrlProp394.xml"/><Relationship Id="rId53" Type="http://schemas.openxmlformats.org/officeDocument/2006/relationships/ctrlProp" Target="../ctrlProps/ctrlProp410.xml"/><Relationship Id="rId58" Type="http://schemas.openxmlformats.org/officeDocument/2006/relationships/ctrlProp" Target="../ctrlProps/ctrlProp415.xml"/><Relationship Id="rId74" Type="http://schemas.openxmlformats.org/officeDocument/2006/relationships/ctrlProp" Target="../ctrlProps/ctrlProp431.xml"/><Relationship Id="rId79" Type="http://schemas.openxmlformats.org/officeDocument/2006/relationships/ctrlProp" Target="../ctrlProps/ctrlProp436.xml"/><Relationship Id="rId5" Type="http://schemas.openxmlformats.org/officeDocument/2006/relationships/ctrlProp" Target="../ctrlProps/ctrlProp362.xml"/><Relationship Id="rId19" Type="http://schemas.openxmlformats.org/officeDocument/2006/relationships/ctrlProp" Target="../ctrlProps/ctrlProp376.xml"/><Relationship Id="rId14" Type="http://schemas.openxmlformats.org/officeDocument/2006/relationships/ctrlProp" Target="../ctrlProps/ctrlProp371.xml"/><Relationship Id="rId22" Type="http://schemas.openxmlformats.org/officeDocument/2006/relationships/ctrlProp" Target="../ctrlProps/ctrlProp379.xml"/><Relationship Id="rId27" Type="http://schemas.openxmlformats.org/officeDocument/2006/relationships/ctrlProp" Target="../ctrlProps/ctrlProp384.xml"/><Relationship Id="rId30" Type="http://schemas.openxmlformats.org/officeDocument/2006/relationships/ctrlProp" Target="../ctrlProps/ctrlProp387.xml"/><Relationship Id="rId35" Type="http://schemas.openxmlformats.org/officeDocument/2006/relationships/ctrlProp" Target="../ctrlProps/ctrlProp392.xml"/><Relationship Id="rId43" Type="http://schemas.openxmlformats.org/officeDocument/2006/relationships/ctrlProp" Target="../ctrlProps/ctrlProp400.xml"/><Relationship Id="rId48" Type="http://schemas.openxmlformats.org/officeDocument/2006/relationships/ctrlProp" Target="../ctrlProps/ctrlProp405.xml"/><Relationship Id="rId56" Type="http://schemas.openxmlformats.org/officeDocument/2006/relationships/ctrlProp" Target="../ctrlProps/ctrlProp413.xml"/><Relationship Id="rId64" Type="http://schemas.openxmlformats.org/officeDocument/2006/relationships/ctrlProp" Target="../ctrlProps/ctrlProp421.xml"/><Relationship Id="rId69" Type="http://schemas.openxmlformats.org/officeDocument/2006/relationships/ctrlProp" Target="../ctrlProps/ctrlProp426.xml"/><Relationship Id="rId77" Type="http://schemas.openxmlformats.org/officeDocument/2006/relationships/ctrlProp" Target="../ctrlProps/ctrlProp434.xml"/><Relationship Id="rId8" Type="http://schemas.openxmlformats.org/officeDocument/2006/relationships/ctrlProp" Target="../ctrlProps/ctrlProp365.xml"/><Relationship Id="rId51" Type="http://schemas.openxmlformats.org/officeDocument/2006/relationships/ctrlProp" Target="../ctrlProps/ctrlProp408.xml"/><Relationship Id="rId72" Type="http://schemas.openxmlformats.org/officeDocument/2006/relationships/ctrlProp" Target="../ctrlProps/ctrlProp429.xml"/><Relationship Id="rId80" Type="http://schemas.openxmlformats.org/officeDocument/2006/relationships/ctrlProp" Target="../ctrlProps/ctrlProp437.xml"/><Relationship Id="rId85" Type="http://schemas.openxmlformats.org/officeDocument/2006/relationships/ctrlProp" Target="../ctrlProps/ctrlProp442.xml"/><Relationship Id="rId3" Type="http://schemas.openxmlformats.org/officeDocument/2006/relationships/vmlDrawing" Target="../drawings/vmlDrawing6.vml"/><Relationship Id="rId12" Type="http://schemas.openxmlformats.org/officeDocument/2006/relationships/ctrlProp" Target="../ctrlProps/ctrlProp369.xml"/><Relationship Id="rId17" Type="http://schemas.openxmlformats.org/officeDocument/2006/relationships/ctrlProp" Target="../ctrlProps/ctrlProp374.xml"/><Relationship Id="rId25" Type="http://schemas.openxmlformats.org/officeDocument/2006/relationships/ctrlProp" Target="../ctrlProps/ctrlProp382.xml"/><Relationship Id="rId33" Type="http://schemas.openxmlformats.org/officeDocument/2006/relationships/ctrlProp" Target="../ctrlProps/ctrlProp390.xml"/><Relationship Id="rId38" Type="http://schemas.openxmlformats.org/officeDocument/2006/relationships/ctrlProp" Target="../ctrlProps/ctrlProp395.xml"/><Relationship Id="rId46" Type="http://schemas.openxmlformats.org/officeDocument/2006/relationships/ctrlProp" Target="../ctrlProps/ctrlProp403.xml"/><Relationship Id="rId59" Type="http://schemas.openxmlformats.org/officeDocument/2006/relationships/ctrlProp" Target="../ctrlProps/ctrlProp416.xml"/><Relationship Id="rId67" Type="http://schemas.openxmlformats.org/officeDocument/2006/relationships/ctrlProp" Target="../ctrlProps/ctrlProp424.xml"/><Relationship Id="rId20" Type="http://schemas.openxmlformats.org/officeDocument/2006/relationships/ctrlProp" Target="../ctrlProps/ctrlProp377.xml"/><Relationship Id="rId41" Type="http://schemas.openxmlformats.org/officeDocument/2006/relationships/ctrlProp" Target="../ctrlProps/ctrlProp398.xml"/><Relationship Id="rId54" Type="http://schemas.openxmlformats.org/officeDocument/2006/relationships/ctrlProp" Target="../ctrlProps/ctrlProp411.xml"/><Relationship Id="rId62" Type="http://schemas.openxmlformats.org/officeDocument/2006/relationships/ctrlProp" Target="../ctrlProps/ctrlProp419.xml"/><Relationship Id="rId70" Type="http://schemas.openxmlformats.org/officeDocument/2006/relationships/ctrlProp" Target="../ctrlProps/ctrlProp427.xml"/><Relationship Id="rId75" Type="http://schemas.openxmlformats.org/officeDocument/2006/relationships/ctrlProp" Target="../ctrlProps/ctrlProp432.xml"/><Relationship Id="rId83" Type="http://schemas.openxmlformats.org/officeDocument/2006/relationships/ctrlProp" Target="../ctrlProps/ctrlProp440.xml"/><Relationship Id="rId88" Type="http://schemas.openxmlformats.org/officeDocument/2006/relationships/comments" Target="../comments6.xml"/><Relationship Id="rId1" Type="http://schemas.openxmlformats.org/officeDocument/2006/relationships/printerSettings" Target="../printerSettings/printerSettings9.bin"/><Relationship Id="rId6" Type="http://schemas.openxmlformats.org/officeDocument/2006/relationships/ctrlProp" Target="../ctrlProps/ctrlProp363.xml"/><Relationship Id="rId15" Type="http://schemas.openxmlformats.org/officeDocument/2006/relationships/ctrlProp" Target="../ctrlProps/ctrlProp372.xml"/><Relationship Id="rId23" Type="http://schemas.openxmlformats.org/officeDocument/2006/relationships/ctrlProp" Target="../ctrlProps/ctrlProp380.xml"/><Relationship Id="rId28" Type="http://schemas.openxmlformats.org/officeDocument/2006/relationships/ctrlProp" Target="../ctrlProps/ctrlProp385.xml"/><Relationship Id="rId36" Type="http://schemas.openxmlformats.org/officeDocument/2006/relationships/ctrlProp" Target="../ctrlProps/ctrlProp393.xml"/><Relationship Id="rId49" Type="http://schemas.openxmlformats.org/officeDocument/2006/relationships/ctrlProp" Target="../ctrlProps/ctrlProp406.xml"/><Relationship Id="rId57" Type="http://schemas.openxmlformats.org/officeDocument/2006/relationships/ctrlProp" Target="../ctrlProps/ctrlProp414.xml"/><Relationship Id="rId10" Type="http://schemas.openxmlformats.org/officeDocument/2006/relationships/ctrlProp" Target="../ctrlProps/ctrlProp367.xml"/><Relationship Id="rId31" Type="http://schemas.openxmlformats.org/officeDocument/2006/relationships/ctrlProp" Target="../ctrlProps/ctrlProp388.xml"/><Relationship Id="rId44" Type="http://schemas.openxmlformats.org/officeDocument/2006/relationships/ctrlProp" Target="../ctrlProps/ctrlProp401.xml"/><Relationship Id="rId52" Type="http://schemas.openxmlformats.org/officeDocument/2006/relationships/ctrlProp" Target="../ctrlProps/ctrlProp409.xml"/><Relationship Id="rId60" Type="http://schemas.openxmlformats.org/officeDocument/2006/relationships/ctrlProp" Target="../ctrlProps/ctrlProp417.xml"/><Relationship Id="rId65" Type="http://schemas.openxmlformats.org/officeDocument/2006/relationships/ctrlProp" Target="../ctrlProps/ctrlProp422.xml"/><Relationship Id="rId73" Type="http://schemas.openxmlformats.org/officeDocument/2006/relationships/ctrlProp" Target="../ctrlProps/ctrlProp430.xml"/><Relationship Id="rId78" Type="http://schemas.openxmlformats.org/officeDocument/2006/relationships/ctrlProp" Target="../ctrlProps/ctrlProp435.xml"/><Relationship Id="rId81" Type="http://schemas.openxmlformats.org/officeDocument/2006/relationships/ctrlProp" Target="../ctrlProps/ctrlProp438.xml"/><Relationship Id="rId86" Type="http://schemas.openxmlformats.org/officeDocument/2006/relationships/ctrlProp" Target="../ctrlProps/ctrlProp443.xml"/><Relationship Id="rId4" Type="http://schemas.openxmlformats.org/officeDocument/2006/relationships/ctrlProp" Target="../ctrlProps/ctrlProp361.xml"/><Relationship Id="rId9" Type="http://schemas.openxmlformats.org/officeDocument/2006/relationships/ctrlProp" Target="../ctrlProps/ctrlProp366.xml"/><Relationship Id="rId13" Type="http://schemas.openxmlformats.org/officeDocument/2006/relationships/ctrlProp" Target="../ctrlProps/ctrlProp370.xml"/><Relationship Id="rId18" Type="http://schemas.openxmlformats.org/officeDocument/2006/relationships/ctrlProp" Target="../ctrlProps/ctrlProp375.xml"/><Relationship Id="rId39" Type="http://schemas.openxmlformats.org/officeDocument/2006/relationships/ctrlProp" Target="../ctrlProps/ctrlProp396.xml"/><Relationship Id="rId34" Type="http://schemas.openxmlformats.org/officeDocument/2006/relationships/ctrlProp" Target="../ctrlProps/ctrlProp391.xml"/><Relationship Id="rId50" Type="http://schemas.openxmlformats.org/officeDocument/2006/relationships/ctrlProp" Target="../ctrlProps/ctrlProp407.xml"/><Relationship Id="rId55" Type="http://schemas.openxmlformats.org/officeDocument/2006/relationships/ctrlProp" Target="../ctrlProps/ctrlProp412.xml"/><Relationship Id="rId76" Type="http://schemas.openxmlformats.org/officeDocument/2006/relationships/ctrlProp" Target="../ctrlProps/ctrlProp433.xml"/><Relationship Id="rId7" Type="http://schemas.openxmlformats.org/officeDocument/2006/relationships/ctrlProp" Target="../ctrlProps/ctrlProp364.xml"/><Relationship Id="rId71" Type="http://schemas.openxmlformats.org/officeDocument/2006/relationships/ctrlProp" Target="../ctrlProps/ctrlProp428.xml"/><Relationship Id="rId2" Type="http://schemas.openxmlformats.org/officeDocument/2006/relationships/drawing" Target="../drawings/drawing9.xml"/><Relationship Id="rId29" Type="http://schemas.openxmlformats.org/officeDocument/2006/relationships/ctrlProp" Target="../ctrlProps/ctrlProp386.xml"/><Relationship Id="rId24" Type="http://schemas.openxmlformats.org/officeDocument/2006/relationships/ctrlProp" Target="../ctrlProps/ctrlProp381.xml"/><Relationship Id="rId40" Type="http://schemas.openxmlformats.org/officeDocument/2006/relationships/ctrlProp" Target="../ctrlProps/ctrlProp397.xml"/><Relationship Id="rId45" Type="http://schemas.openxmlformats.org/officeDocument/2006/relationships/ctrlProp" Target="../ctrlProps/ctrlProp402.xml"/><Relationship Id="rId66" Type="http://schemas.openxmlformats.org/officeDocument/2006/relationships/ctrlProp" Target="../ctrlProps/ctrlProp423.xml"/><Relationship Id="rId87" Type="http://schemas.openxmlformats.org/officeDocument/2006/relationships/ctrlProp" Target="../ctrlProps/ctrlProp444.xml"/><Relationship Id="rId61" Type="http://schemas.openxmlformats.org/officeDocument/2006/relationships/ctrlProp" Target="../ctrlProps/ctrlProp418.xml"/><Relationship Id="rId82" Type="http://schemas.openxmlformats.org/officeDocument/2006/relationships/ctrlProp" Target="../ctrlProps/ctrlProp439.xml"/></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467.xml"/><Relationship Id="rId21" Type="http://schemas.openxmlformats.org/officeDocument/2006/relationships/ctrlProp" Target="../ctrlProps/ctrlProp462.xml"/><Relationship Id="rId42" Type="http://schemas.openxmlformats.org/officeDocument/2006/relationships/ctrlProp" Target="../ctrlProps/ctrlProp483.xml"/><Relationship Id="rId47" Type="http://schemas.openxmlformats.org/officeDocument/2006/relationships/ctrlProp" Target="../ctrlProps/ctrlProp488.xml"/><Relationship Id="rId63" Type="http://schemas.openxmlformats.org/officeDocument/2006/relationships/ctrlProp" Target="../ctrlProps/ctrlProp504.xml"/><Relationship Id="rId68" Type="http://schemas.openxmlformats.org/officeDocument/2006/relationships/ctrlProp" Target="../ctrlProps/ctrlProp509.xml"/><Relationship Id="rId84" Type="http://schemas.openxmlformats.org/officeDocument/2006/relationships/ctrlProp" Target="../ctrlProps/ctrlProp525.xml"/><Relationship Id="rId16" Type="http://schemas.openxmlformats.org/officeDocument/2006/relationships/ctrlProp" Target="../ctrlProps/ctrlProp457.xml"/><Relationship Id="rId11" Type="http://schemas.openxmlformats.org/officeDocument/2006/relationships/ctrlProp" Target="../ctrlProps/ctrlProp452.xml"/><Relationship Id="rId32" Type="http://schemas.openxmlformats.org/officeDocument/2006/relationships/ctrlProp" Target="../ctrlProps/ctrlProp473.xml"/><Relationship Id="rId37" Type="http://schemas.openxmlformats.org/officeDocument/2006/relationships/ctrlProp" Target="../ctrlProps/ctrlProp478.xml"/><Relationship Id="rId53" Type="http://schemas.openxmlformats.org/officeDocument/2006/relationships/ctrlProp" Target="../ctrlProps/ctrlProp494.xml"/><Relationship Id="rId58" Type="http://schemas.openxmlformats.org/officeDocument/2006/relationships/ctrlProp" Target="../ctrlProps/ctrlProp499.xml"/><Relationship Id="rId74" Type="http://schemas.openxmlformats.org/officeDocument/2006/relationships/ctrlProp" Target="../ctrlProps/ctrlProp515.xml"/><Relationship Id="rId79" Type="http://schemas.openxmlformats.org/officeDocument/2006/relationships/ctrlProp" Target="../ctrlProps/ctrlProp520.xml"/><Relationship Id="rId5" Type="http://schemas.openxmlformats.org/officeDocument/2006/relationships/ctrlProp" Target="../ctrlProps/ctrlProp446.xml"/><Relationship Id="rId19" Type="http://schemas.openxmlformats.org/officeDocument/2006/relationships/ctrlProp" Target="../ctrlProps/ctrlProp460.xml"/><Relationship Id="rId14" Type="http://schemas.openxmlformats.org/officeDocument/2006/relationships/ctrlProp" Target="../ctrlProps/ctrlProp455.xml"/><Relationship Id="rId22" Type="http://schemas.openxmlformats.org/officeDocument/2006/relationships/ctrlProp" Target="../ctrlProps/ctrlProp463.xml"/><Relationship Id="rId27" Type="http://schemas.openxmlformats.org/officeDocument/2006/relationships/ctrlProp" Target="../ctrlProps/ctrlProp468.xml"/><Relationship Id="rId30" Type="http://schemas.openxmlformats.org/officeDocument/2006/relationships/ctrlProp" Target="../ctrlProps/ctrlProp471.xml"/><Relationship Id="rId35" Type="http://schemas.openxmlformats.org/officeDocument/2006/relationships/ctrlProp" Target="../ctrlProps/ctrlProp476.xml"/><Relationship Id="rId43" Type="http://schemas.openxmlformats.org/officeDocument/2006/relationships/ctrlProp" Target="../ctrlProps/ctrlProp484.xml"/><Relationship Id="rId48" Type="http://schemas.openxmlformats.org/officeDocument/2006/relationships/ctrlProp" Target="../ctrlProps/ctrlProp489.xml"/><Relationship Id="rId56" Type="http://schemas.openxmlformats.org/officeDocument/2006/relationships/ctrlProp" Target="../ctrlProps/ctrlProp497.xml"/><Relationship Id="rId64" Type="http://schemas.openxmlformats.org/officeDocument/2006/relationships/ctrlProp" Target="../ctrlProps/ctrlProp505.xml"/><Relationship Id="rId69" Type="http://schemas.openxmlformats.org/officeDocument/2006/relationships/ctrlProp" Target="../ctrlProps/ctrlProp510.xml"/><Relationship Id="rId77" Type="http://schemas.openxmlformats.org/officeDocument/2006/relationships/ctrlProp" Target="../ctrlProps/ctrlProp518.xml"/><Relationship Id="rId8" Type="http://schemas.openxmlformats.org/officeDocument/2006/relationships/ctrlProp" Target="../ctrlProps/ctrlProp449.xml"/><Relationship Id="rId51" Type="http://schemas.openxmlformats.org/officeDocument/2006/relationships/ctrlProp" Target="../ctrlProps/ctrlProp492.xml"/><Relationship Id="rId72" Type="http://schemas.openxmlformats.org/officeDocument/2006/relationships/ctrlProp" Target="../ctrlProps/ctrlProp513.xml"/><Relationship Id="rId80" Type="http://schemas.openxmlformats.org/officeDocument/2006/relationships/ctrlProp" Target="../ctrlProps/ctrlProp521.xml"/><Relationship Id="rId85" Type="http://schemas.openxmlformats.org/officeDocument/2006/relationships/ctrlProp" Target="../ctrlProps/ctrlProp526.xml"/><Relationship Id="rId3" Type="http://schemas.openxmlformats.org/officeDocument/2006/relationships/vmlDrawing" Target="../drawings/vmlDrawing7.vml"/><Relationship Id="rId12" Type="http://schemas.openxmlformats.org/officeDocument/2006/relationships/ctrlProp" Target="../ctrlProps/ctrlProp453.xml"/><Relationship Id="rId17" Type="http://schemas.openxmlformats.org/officeDocument/2006/relationships/ctrlProp" Target="../ctrlProps/ctrlProp458.xml"/><Relationship Id="rId25" Type="http://schemas.openxmlformats.org/officeDocument/2006/relationships/ctrlProp" Target="../ctrlProps/ctrlProp466.xml"/><Relationship Id="rId33" Type="http://schemas.openxmlformats.org/officeDocument/2006/relationships/ctrlProp" Target="../ctrlProps/ctrlProp474.xml"/><Relationship Id="rId38" Type="http://schemas.openxmlformats.org/officeDocument/2006/relationships/ctrlProp" Target="../ctrlProps/ctrlProp479.xml"/><Relationship Id="rId46" Type="http://schemas.openxmlformats.org/officeDocument/2006/relationships/ctrlProp" Target="../ctrlProps/ctrlProp487.xml"/><Relationship Id="rId59" Type="http://schemas.openxmlformats.org/officeDocument/2006/relationships/ctrlProp" Target="../ctrlProps/ctrlProp500.xml"/><Relationship Id="rId67" Type="http://schemas.openxmlformats.org/officeDocument/2006/relationships/ctrlProp" Target="../ctrlProps/ctrlProp508.xml"/><Relationship Id="rId20" Type="http://schemas.openxmlformats.org/officeDocument/2006/relationships/ctrlProp" Target="../ctrlProps/ctrlProp461.xml"/><Relationship Id="rId41" Type="http://schemas.openxmlformats.org/officeDocument/2006/relationships/ctrlProp" Target="../ctrlProps/ctrlProp482.xml"/><Relationship Id="rId54" Type="http://schemas.openxmlformats.org/officeDocument/2006/relationships/ctrlProp" Target="../ctrlProps/ctrlProp495.xml"/><Relationship Id="rId62" Type="http://schemas.openxmlformats.org/officeDocument/2006/relationships/ctrlProp" Target="../ctrlProps/ctrlProp503.xml"/><Relationship Id="rId70" Type="http://schemas.openxmlformats.org/officeDocument/2006/relationships/ctrlProp" Target="../ctrlProps/ctrlProp511.xml"/><Relationship Id="rId75" Type="http://schemas.openxmlformats.org/officeDocument/2006/relationships/ctrlProp" Target="../ctrlProps/ctrlProp516.xml"/><Relationship Id="rId83" Type="http://schemas.openxmlformats.org/officeDocument/2006/relationships/ctrlProp" Target="../ctrlProps/ctrlProp524.xml"/><Relationship Id="rId88" Type="http://schemas.openxmlformats.org/officeDocument/2006/relationships/comments" Target="../comments7.xml"/><Relationship Id="rId1" Type="http://schemas.openxmlformats.org/officeDocument/2006/relationships/printerSettings" Target="../printerSettings/printerSettings10.bin"/><Relationship Id="rId6" Type="http://schemas.openxmlformats.org/officeDocument/2006/relationships/ctrlProp" Target="../ctrlProps/ctrlProp447.xml"/><Relationship Id="rId15" Type="http://schemas.openxmlformats.org/officeDocument/2006/relationships/ctrlProp" Target="../ctrlProps/ctrlProp456.xml"/><Relationship Id="rId23" Type="http://schemas.openxmlformats.org/officeDocument/2006/relationships/ctrlProp" Target="../ctrlProps/ctrlProp464.xml"/><Relationship Id="rId28" Type="http://schemas.openxmlformats.org/officeDocument/2006/relationships/ctrlProp" Target="../ctrlProps/ctrlProp469.xml"/><Relationship Id="rId36" Type="http://schemas.openxmlformats.org/officeDocument/2006/relationships/ctrlProp" Target="../ctrlProps/ctrlProp477.xml"/><Relationship Id="rId49" Type="http://schemas.openxmlformats.org/officeDocument/2006/relationships/ctrlProp" Target="../ctrlProps/ctrlProp490.xml"/><Relationship Id="rId57" Type="http://schemas.openxmlformats.org/officeDocument/2006/relationships/ctrlProp" Target="../ctrlProps/ctrlProp498.xml"/><Relationship Id="rId10" Type="http://schemas.openxmlformats.org/officeDocument/2006/relationships/ctrlProp" Target="../ctrlProps/ctrlProp451.xml"/><Relationship Id="rId31" Type="http://schemas.openxmlformats.org/officeDocument/2006/relationships/ctrlProp" Target="../ctrlProps/ctrlProp472.xml"/><Relationship Id="rId44" Type="http://schemas.openxmlformats.org/officeDocument/2006/relationships/ctrlProp" Target="../ctrlProps/ctrlProp485.xml"/><Relationship Id="rId52" Type="http://schemas.openxmlformats.org/officeDocument/2006/relationships/ctrlProp" Target="../ctrlProps/ctrlProp493.xml"/><Relationship Id="rId60" Type="http://schemas.openxmlformats.org/officeDocument/2006/relationships/ctrlProp" Target="../ctrlProps/ctrlProp501.xml"/><Relationship Id="rId65" Type="http://schemas.openxmlformats.org/officeDocument/2006/relationships/ctrlProp" Target="../ctrlProps/ctrlProp506.xml"/><Relationship Id="rId73" Type="http://schemas.openxmlformats.org/officeDocument/2006/relationships/ctrlProp" Target="../ctrlProps/ctrlProp514.xml"/><Relationship Id="rId78" Type="http://schemas.openxmlformats.org/officeDocument/2006/relationships/ctrlProp" Target="../ctrlProps/ctrlProp519.xml"/><Relationship Id="rId81" Type="http://schemas.openxmlformats.org/officeDocument/2006/relationships/ctrlProp" Target="../ctrlProps/ctrlProp522.xml"/><Relationship Id="rId86" Type="http://schemas.openxmlformats.org/officeDocument/2006/relationships/ctrlProp" Target="../ctrlProps/ctrlProp527.xml"/><Relationship Id="rId4" Type="http://schemas.openxmlformats.org/officeDocument/2006/relationships/ctrlProp" Target="../ctrlProps/ctrlProp445.xml"/><Relationship Id="rId9" Type="http://schemas.openxmlformats.org/officeDocument/2006/relationships/ctrlProp" Target="../ctrlProps/ctrlProp450.xml"/><Relationship Id="rId13" Type="http://schemas.openxmlformats.org/officeDocument/2006/relationships/ctrlProp" Target="../ctrlProps/ctrlProp454.xml"/><Relationship Id="rId18" Type="http://schemas.openxmlformats.org/officeDocument/2006/relationships/ctrlProp" Target="../ctrlProps/ctrlProp459.xml"/><Relationship Id="rId39" Type="http://schemas.openxmlformats.org/officeDocument/2006/relationships/ctrlProp" Target="../ctrlProps/ctrlProp480.xml"/><Relationship Id="rId34" Type="http://schemas.openxmlformats.org/officeDocument/2006/relationships/ctrlProp" Target="../ctrlProps/ctrlProp475.xml"/><Relationship Id="rId50" Type="http://schemas.openxmlformats.org/officeDocument/2006/relationships/ctrlProp" Target="../ctrlProps/ctrlProp491.xml"/><Relationship Id="rId55" Type="http://schemas.openxmlformats.org/officeDocument/2006/relationships/ctrlProp" Target="../ctrlProps/ctrlProp496.xml"/><Relationship Id="rId76" Type="http://schemas.openxmlformats.org/officeDocument/2006/relationships/ctrlProp" Target="../ctrlProps/ctrlProp517.xml"/><Relationship Id="rId7" Type="http://schemas.openxmlformats.org/officeDocument/2006/relationships/ctrlProp" Target="../ctrlProps/ctrlProp448.xml"/><Relationship Id="rId71" Type="http://schemas.openxmlformats.org/officeDocument/2006/relationships/ctrlProp" Target="../ctrlProps/ctrlProp512.xml"/><Relationship Id="rId2" Type="http://schemas.openxmlformats.org/officeDocument/2006/relationships/drawing" Target="../drawings/drawing10.xml"/><Relationship Id="rId29" Type="http://schemas.openxmlformats.org/officeDocument/2006/relationships/ctrlProp" Target="../ctrlProps/ctrlProp470.xml"/><Relationship Id="rId24" Type="http://schemas.openxmlformats.org/officeDocument/2006/relationships/ctrlProp" Target="../ctrlProps/ctrlProp465.xml"/><Relationship Id="rId40" Type="http://schemas.openxmlformats.org/officeDocument/2006/relationships/ctrlProp" Target="../ctrlProps/ctrlProp481.xml"/><Relationship Id="rId45" Type="http://schemas.openxmlformats.org/officeDocument/2006/relationships/ctrlProp" Target="../ctrlProps/ctrlProp486.xml"/><Relationship Id="rId66" Type="http://schemas.openxmlformats.org/officeDocument/2006/relationships/ctrlProp" Target="../ctrlProps/ctrlProp507.xml"/><Relationship Id="rId87" Type="http://schemas.openxmlformats.org/officeDocument/2006/relationships/ctrlProp" Target="../ctrlProps/ctrlProp528.xml"/><Relationship Id="rId61" Type="http://schemas.openxmlformats.org/officeDocument/2006/relationships/ctrlProp" Target="../ctrlProps/ctrlProp502.xml"/><Relationship Id="rId82" Type="http://schemas.openxmlformats.org/officeDocument/2006/relationships/ctrlProp" Target="../ctrlProps/ctrlProp52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O62"/>
  <sheetViews>
    <sheetView showGridLines="0" zoomScale="130" zoomScaleNormal="130" workbookViewId="0">
      <selection activeCell="A18" sqref="A18:M18"/>
    </sheetView>
  </sheetViews>
  <sheetFormatPr defaultColWidth="9.140625" defaultRowHeight="11.25" x14ac:dyDescent="0.2"/>
  <cols>
    <col min="1" max="11" width="9.140625" style="334"/>
    <col min="12" max="12" width="8.42578125" style="334" customWidth="1"/>
    <col min="13" max="13" width="84.7109375" style="334" customWidth="1"/>
    <col min="14" max="16384" width="9.140625" style="334"/>
  </cols>
  <sheetData>
    <row r="1" spans="1:15" ht="27.75" customHeight="1" x14ac:dyDescent="0.2">
      <c r="A1" s="535" t="s">
        <v>544</v>
      </c>
      <c r="B1" s="535"/>
      <c r="C1" s="535"/>
      <c r="D1" s="535"/>
      <c r="E1" s="535"/>
      <c r="F1" s="535"/>
      <c r="G1" s="535"/>
      <c r="H1" s="535"/>
      <c r="I1" s="535"/>
      <c r="J1" s="535"/>
      <c r="K1" s="535"/>
      <c r="L1" s="535"/>
      <c r="M1" s="535"/>
    </row>
    <row r="2" spans="1:15" ht="27.75" customHeight="1" x14ac:dyDescent="0.2">
      <c r="A2" s="535"/>
      <c r="B2" s="535"/>
      <c r="C2" s="535"/>
      <c r="D2" s="535"/>
      <c r="E2" s="535"/>
      <c r="F2" s="535"/>
      <c r="G2" s="535"/>
      <c r="H2" s="535"/>
      <c r="I2" s="535"/>
      <c r="J2" s="535"/>
      <c r="K2" s="535"/>
      <c r="L2" s="535"/>
      <c r="M2" s="535"/>
    </row>
    <row r="3" spans="1:15" ht="27.75" customHeight="1" x14ac:dyDescent="0.2">
      <c r="A3" s="535"/>
      <c r="B3" s="535"/>
      <c r="C3" s="535"/>
      <c r="D3" s="535"/>
      <c r="E3" s="535"/>
      <c r="F3" s="535"/>
      <c r="G3" s="535"/>
      <c r="H3" s="535"/>
      <c r="I3" s="535"/>
      <c r="J3" s="535"/>
      <c r="K3" s="535"/>
      <c r="L3" s="535"/>
      <c r="M3" s="535"/>
    </row>
    <row r="4" spans="1:15" ht="15" customHeight="1" x14ac:dyDescent="0.2">
      <c r="A4" s="536" t="s">
        <v>567</v>
      </c>
      <c r="B4" s="536"/>
      <c r="C4" s="536"/>
      <c r="D4" s="536"/>
      <c r="E4" s="536"/>
      <c r="F4" s="536"/>
      <c r="G4" s="536"/>
      <c r="H4" s="536"/>
      <c r="I4" s="536"/>
      <c r="J4" s="536"/>
      <c r="K4" s="536"/>
      <c r="L4" s="536"/>
      <c r="M4" s="536"/>
    </row>
    <row r="5" spans="1:15" ht="15" customHeight="1" x14ac:dyDescent="0.2">
      <c r="A5" s="509" t="s">
        <v>576</v>
      </c>
      <c r="B5" s="510"/>
      <c r="C5" s="504" t="s">
        <v>573</v>
      </c>
      <c r="D5" s="504"/>
      <c r="E5" s="504"/>
      <c r="F5" s="504"/>
      <c r="G5" s="504"/>
      <c r="H5" s="504"/>
      <c r="I5" s="504"/>
      <c r="J5" s="504"/>
      <c r="K5" s="504"/>
      <c r="L5" s="504"/>
      <c r="M5" s="505"/>
    </row>
    <row r="6" spans="1:15" ht="15" customHeight="1" x14ac:dyDescent="0.2">
      <c r="A6" s="511"/>
      <c r="B6" s="512"/>
      <c r="C6" s="507" t="s">
        <v>574</v>
      </c>
      <c r="D6" s="507"/>
      <c r="E6" s="507"/>
      <c r="F6" s="507"/>
      <c r="G6" s="507"/>
      <c r="H6" s="507"/>
      <c r="I6" s="507"/>
      <c r="J6" s="507"/>
      <c r="K6" s="507"/>
      <c r="L6" s="507"/>
      <c r="M6" s="508"/>
    </row>
    <row r="7" spans="1:15" ht="15" customHeight="1" x14ac:dyDescent="0.2">
      <c r="A7" s="511"/>
      <c r="B7" s="512"/>
      <c r="C7" s="507" t="s">
        <v>575</v>
      </c>
      <c r="D7" s="507"/>
      <c r="E7" s="507"/>
      <c r="F7" s="507"/>
      <c r="G7" s="507"/>
      <c r="H7" s="507"/>
      <c r="I7" s="507"/>
      <c r="J7" s="507"/>
      <c r="K7" s="507"/>
      <c r="L7" s="507"/>
      <c r="M7" s="508"/>
    </row>
    <row r="8" spans="1:15" s="346" customFormat="1" ht="15" customHeight="1" x14ac:dyDescent="0.25">
      <c r="A8" s="506" t="s">
        <v>569</v>
      </c>
      <c r="B8" s="507"/>
      <c r="C8" s="507" t="s">
        <v>570</v>
      </c>
      <c r="D8" s="507"/>
      <c r="E8" s="507"/>
      <c r="F8" s="507"/>
      <c r="G8" s="507"/>
      <c r="H8" s="507"/>
      <c r="I8" s="507"/>
      <c r="J8" s="507"/>
      <c r="K8" s="507"/>
      <c r="L8" s="507"/>
      <c r="M8" s="508"/>
    </row>
    <row r="9" spans="1:15" s="346" customFormat="1" ht="15" customHeight="1" x14ac:dyDescent="0.25">
      <c r="A9" s="506" t="s">
        <v>572</v>
      </c>
      <c r="B9" s="507"/>
      <c r="C9" s="507" t="s">
        <v>571</v>
      </c>
      <c r="D9" s="507"/>
      <c r="E9" s="507"/>
      <c r="F9" s="507"/>
      <c r="G9" s="507"/>
      <c r="H9" s="507"/>
      <c r="I9" s="507"/>
      <c r="J9" s="507"/>
      <c r="K9" s="507"/>
      <c r="L9" s="507"/>
      <c r="M9" s="508"/>
      <c r="O9" s="347"/>
    </row>
    <row r="10" spans="1:15" ht="15" customHeight="1" x14ac:dyDescent="0.2">
      <c r="A10" s="534" t="s">
        <v>444</v>
      </c>
      <c r="B10" s="534"/>
      <c r="C10" s="534"/>
      <c r="D10" s="534"/>
      <c r="E10" s="534"/>
      <c r="F10" s="534"/>
      <c r="G10" s="534"/>
      <c r="H10" s="534"/>
      <c r="I10" s="534"/>
      <c r="J10" s="534"/>
      <c r="K10" s="534"/>
      <c r="L10" s="534"/>
      <c r="M10" s="534"/>
    </row>
    <row r="11" spans="1:15" ht="15" customHeight="1" x14ac:dyDescent="0.2">
      <c r="A11" s="348"/>
      <c r="B11" s="349"/>
      <c r="C11" s="349"/>
      <c r="D11" s="349"/>
      <c r="E11" s="349"/>
      <c r="F11" s="349"/>
      <c r="G11" s="349"/>
      <c r="H11" s="349"/>
      <c r="I11" s="349"/>
      <c r="J11" s="349"/>
      <c r="K11" s="349"/>
      <c r="L11" s="349"/>
      <c r="M11" s="350"/>
    </row>
    <row r="12" spans="1:15" ht="15" customHeight="1" x14ac:dyDescent="0.2">
      <c r="A12" s="518" t="s">
        <v>435</v>
      </c>
      <c r="B12" s="519"/>
      <c r="C12" s="519"/>
      <c r="D12" s="519"/>
      <c r="E12" s="519"/>
      <c r="F12" s="519"/>
      <c r="G12" s="519"/>
      <c r="H12" s="519"/>
      <c r="I12" s="519"/>
      <c r="J12" s="519"/>
      <c r="K12" s="519"/>
      <c r="L12" s="519"/>
      <c r="M12" s="520"/>
    </row>
    <row r="13" spans="1:15" ht="15" customHeight="1" x14ac:dyDescent="0.2">
      <c r="A13" s="527" t="s">
        <v>445</v>
      </c>
      <c r="B13" s="528"/>
      <c r="C13" s="528"/>
      <c r="D13" s="528"/>
      <c r="E13" s="528"/>
      <c r="F13" s="528"/>
      <c r="G13" s="528"/>
      <c r="H13" s="528"/>
      <c r="I13" s="528"/>
      <c r="J13" s="528"/>
      <c r="K13" s="528"/>
      <c r="L13" s="528"/>
      <c r="M13" s="529"/>
    </row>
    <row r="14" spans="1:15" ht="15" customHeight="1" x14ac:dyDescent="0.2">
      <c r="A14" s="527"/>
      <c r="B14" s="528"/>
      <c r="C14" s="528"/>
      <c r="D14" s="528"/>
      <c r="E14" s="528"/>
      <c r="F14" s="528"/>
      <c r="G14" s="528"/>
      <c r="H14" s="528"/>
      <c r="I14" s="528"/>
      <c r="J14" s="528"/>
      <c r="K14" s="528"/>
      <c r="L14" s="528"/>
      <c r="M14" s="529"/>
    </row>
    <row r="15" spans="1:15" ht="15" customHeight="1" x14ac:dyDescent="0.2">
      <c r="A15" s="527"/>
      <c r="B15" s="528"/>
      <c r="C15" s="528"/>
      <c r="D15" s="528"/>
      <c r="E15" s="528"/>
      <c r="F15" s="528"/>
      <c r="G15" s="528"/>
      <c r="H15" s="528"/>
      <c r="I15" s="528"/>
      <c r="J15" s="528"/>
      <c r="K15" s="528"/>
      <c r="L15" s="528"/>
      <c r="M15" s="529"/>
    </row>
    <row r="16" spans="1:15" ht="15" customHeight="1" x14ac:dyDescent="0.2">
      <c r="A16" s="467"/>
      <c r="B16" s="468"/>
      <c r="C16" s="468"/>
      <c r="D16" s="468"/>
      <c r="E16" s="468"/>
      <c r="F16" s="468"/>
      <c r="G16" s="468"/>
      <c r="H16" s="468"/>
      <c r="I16" s="468"/>
      <c r="J16" s="468"/>
      <c r="K16" s="468"/>
      <c r="L16" s="468"/>
      <c r="M16" s="469"/>
    </row>
    <row r="17" spans="1:13" ht="15" customHeight="1" x14ac:dyDescent="0.2">
      <c r="A17" s="518" t="s">
        <v>436</v>
      </c>
      <c r="B17" s="519"/>
      <c r="C17" s="519"/>
      <c r="D17" s="519"/>
      <c r="E17" s="519"/>
      <c r="F17" s="519"/>
      <c r="G17" s="519"/>
      <c r="H17" s="519"/>
      <c r="I17" s="519"/>
      <c r="J17" s="519"/>
      <c r="K17" s="519"/>
      <c r="L17" s="519"/>
      <c r="M17" s="520"/>
    </row>
    <row r="18" spans="1:13" ht="15" customHeight="1" x14ac:dyDescent="0.2">
      <c r="A18" s="506" t="s">
        <v>446</v>
      </c>
      <c r="B18" s="507"/>
      <c r="C18" s="507"/>
      <c r="D18" s="507"/>
      <c r="E18" s="507"/>
      <c r="F18" s="507"/>
      <c r="G18" s="507"/>
      <c r="H18" s="507"/>
      <c r="I18" s="507"/>
      <c r="J18" s="507"/>
      <c r="K18" s="507"/>
      <c r="L18" s="507"/>
      <c r="M18" s="508"/>
    </row>
    <row r="19" spans="1:13" ht="15" customHeight="1" x14ac:dyDescent="0.25">
      <c r="A19" s="506" t="s">
        <v>545</v>
      </c>
      <c r="B19" s="507"/>
      <c r="C19" s="507"/>
      <c r="D19" s="507"/>
      <c r="E19" s="351"/>
      <c r="F19" s="351"/>
      <c r="G19" s="351"/>
      <c r="H19" s="351"/>
      <c r="I19" s="351"/>
      <c r="J19" s="351"/>
      <c r="K19" s="351"/>
      <c r="L19" s="352"/>
      <c r="M19" s="353"/>
    </row>
    <row r="20" spans="1:13" ht="15" customHeight="1" x14ac:dyDescent="0.25">
      <c r="A20" s="506" t="s">
        <v>562</v>
      </c>
      <c r="B20" s="507"/>
      <c r="C20" s="507"/>
      <c r="D20" s="507"/>
      <c r="E20" s="351"/>
      <c r="F20" s="351"/>
      <c r="G20" s="351"/>
      <c r="H20" s="351"/>
      <c r="I20" s="351"/>
      <c r="J20" s="351"/>
      <c r="K20" s="351"/>
      <c r="L20" s="352"/>
      <c r="M20" s="353"/>
    </row>
    <row r="21" spans="1:13" ht="15" customHeight="1" x14ac:dyDescent="0.25">
      <c r="A21" s="506" t="s">
        <v>546</v>
      </c>
      <c r="B21" s="507"/>
      <c r="C21" s="507"/>
      <c r="D21" s="507"/>
      <c r="E21" s="351"/>
      <c r="F21" s="351"/>
      <c r="G21" s="351"/>
      <c r="H21" s="351"/>
      <c r="I21" s="351"/>
      <c r="J21" s="351"/>
      <c r="K21" s="351"/>
      <c r="L21" s="352"/>
      <c r="M21" s="353"/>
    </row>
    <row r="22" spans="1:13" ht="15" customHeight="1" x14ac:dyDescent="0.25">
      <c r="A22" s="506" t="s">
        <v>547</v>
      </c>
      <c r="B22" s="507"/>
      <c r="C22" s="507"/>
      <c r="D22" s="507"/>
      <c r="E22" s="351"/>
      <c r="F22" s="351"/>
      <c r="G22" s="351"/>
      <c r="H22" s="351"/>
      <c r="I22" s="351"/>
      <c r="J22" s="351"/>
      <c r="K22" s="351"/>
      <c r="L22" s="352"/>
      <c r="M22" s="353"/>
    </row>
    <row r="23" spans="1:13" ht="15" customHeight="1" x14ac:dyDescent="0.2">
      <c r="A23" s="524"/>
      <c r="B23" s="525"/>
      <c r="C23" s="525"/>
      <c r="D23" s="525"/>
      <c r="E23" s="525"/>
      <c r="F23" s="525"/>
      <c r="G23" s="525"/>
      <c r="H23" s="525"/>
      <c r="I23" s="525"/>
      <c r="J23" s="525"/>
      <c r="K23" s="525"/>
      <c r="L23" s="525"/>
      <c r="M23" s="526"/>
    </row>
    <row r="24" spans="1:13" ht="15" customHeight="1" x14ac:dyDescent="0.2">
      <c r="A24" s="506" t="s">
        <v>563</v>
      </c>
      <c r="B24" s="507"/>
      <c r="C24" s="507"/>
      <c r="D24" s="507"/>
      <c r="E24" s="507"/>
      <c r="F24" s="507"/>
      <c r="G24" s="507"/>
      <c r="H24" s="507"/>
      <c r="I24" s="507"/>
      <c r="J24" s="507"/>
      <c r="K24" s="507"/>
      <c r="L24" s="507"/>
      <c r="M24" s="508"/>
    </row>
    <row r="25" spans="1:13" ht="15" customHeight="1" x14ac:dyDescent="0.2">
      <c r="A25" s="506" t="s">
        <v>564</v>
      </c>
      <c r="B25" s="507"/>
      <c r="C25" s="507"/>
      <c r="D25" s="507"/>
      <c r="E25" s="507"/>
      <c r="F25" s="507"/>
      <c r="G25" s="507"/>
      <c r="H25" s="507"/>
      <c r="I25" s="507"/>
      <c r="J25" s="507"/>
      <c r="K25" s="507"/>
      <c r="L25" s="507"/>
      <c r="M25" s="508"/>
    </row>
    <row r="26" spans="1:13" ht="15" customHeight="1" x14ac:dyDescent="0.2">
      <c r="A26" s="506"/>
      <c r="B26" s="507"/>
      <c r="C26" s="507"/>
      <c r="D26" s="507"/>
      <c r="E26" s="507"/>
      <c r="F26" s="507"/>
      <c r="G26" s="507"/>
      <c r="H26" s="507"/>
      <c r="I26" s="507"/>
      <c r="J26" s="507"/>
      <c r="K26" s="507"/>
      <c r="L26" s="507"/>
      <c r="M26" s="466"/>
    </row>
    <row r="27" spans="1:13" ht="15" customHeight="1" x14ac:dyDescent="0.2">
      <c r="A27" s="518" t="s">
        <v>437</v>
      </c>
      <c r="B27" s="519"/>
      <c r="C27" s="519"/>
      <c r="D27" s="519"/>
      <c r="E27" s="519"/>
      <c r="F27" s="519"/>
      <c r="G27" s="519"/>
      <c r="H27" s="519"/>
      <c r="I27" s="519"/>
      <c r="J27" s="519"/>
      <c r="K27" s="519"/>
      <c r="L27" s="519"/>
      <c r="M27" s="520"/>
    </row>
    <row r="28" spans="1:13" ht="15" customHeight="1" x14ac:dyDescent="0.2">
      <c r="A28" s="506" t="s">
        <v>438</v>
      </c>
      <c r="B28" s="507"/>
      <c r="C28" s="507"/>
      <c r="D28" s="507"/>
      <c r="E28" s="507"/>
      <c r="F28" s="507"/>
      <c r="G28" s="507"/>
      <c r="H28" s="507"/>
      <c r="I28" s="507"/>
      <c r="J28" s="507"/>
      <c r="K28" s="507"/>
      <c r="L28" s="507"/>
      <c r="M28" s="508"/>
    </row>
    <row r="29" spans="1:13" ht="15" customHeight="1" x14ac:dyDescent="0.2">
      <c r="A29" s="513" t="s">
        <v>548</v>
      </c>
      <c r="B29" s="514"/>
      <c r="C29" s="514"/>
      <c r="D29" s="514"/>
      <c r="E29" s="514"/>
      <c r="F29" s="514"/>
      <c r="G29" s="514"/>
      <c r="H29" s="514"/>
      <c r="I29" s="514"/>
      <c r="J29" s="514"/>
      <c r="K29" s="514"/>
      <c r="L29" s="514"/>
      <c r="M29" s="533"/>
    </row>
    <row r="30" spans="1:13" ht="15" customHeight="1" x14ac:dyDescent="0.2">
      <c r="A30" s="513" t="s">
        <v>565</v>
      </c>
      <c r="B30" s="514"/>
      <c r="C30" s="514"/>
      <c r="D30" s="514"/>
      <c r="E30" s="514"/>
      <c r="F30" s="514"/>
      <c r="G30" s="514"/>
      <c r="H30" s="514"/>
      <c r="I30" s="514"/>
      <c r="J30" s="514"/>
      <c r="K30" s="514"/>
      <c r="L30" s="514"/>
      <c r="M30" s="533"/>
    </row>
    <row r="31" spans="1:13" ht="15" customHeight="1" x14ac:dyDescent="0.2">
      <c r="A31" s="513" t="s">
        <v>549</v>
      </c>
      <c r="B31" s="514"/>
      <c r="C31" s="514"/>
      <c r="D31" s="514"/>
      <c r="E31" s="514"/>
      <c r="F31" s="514"/>
      <c r="G31" s="514"/>
      <c r="H31" s="514"/>
      <c r="I31" s="514"/>
      <c r="J31" s="514"/>
      <c r="K31" s="514"/>
      <c r="L31" s="514"/>
      <c r="M31" s="533"/>
    </row>
    <row r="32" spans="1:13" ht="15" customHeight="1" x14ac:dyDescent="0.2">
      <c r="A32" s="506"/>
      <c r="B32" s="507"/>
      <c r="C32" s="507"/>
      <c r="D32" s="507"/>
      <c r="E32" s="507"/>
      <c r="F32" s="507"/>
      <c r="G32" s="507"/>
      <c r="H32" s="507"/>
      <c r="I32" s="507"/>
      <c r="J32" s="507"/>
      <c r="K32" s="507"/>
      <c r="L32" s="507"/>
      <c r="M32" s="508"/>
    </row>
    <row r="33" spans="1:13" ht="15" customHeight="1" x14ac:dyDescent="0.2">
      <c r="A33" s="506" t="s">
        <v>439</v>
      </c>
      <c r="B33" s="507"/>
      <c r="C33" s="507"/>
      <c r="D33" s="507"/>
      <c r="E33" s="507"/>
      <c r="F33" s="507"/>
      <c r="G33" s="507"/>
      <c r="H33" s="507"/>
      <c r="I33" s="507"/>
      <c r="J33" s="507"/>
      <c r="K33" s="507"/>
      <c r="L33" s="507"/>
      <c r="M33" s="508"/>
    </row>
    <row r="34" spans="1:13" ht="15" customHeight="1" x14ac:dyDescent="0.2">
      <c r="A34" s="513" t="s">
        <v>550</v>
      </c>
      <c r="B34" s="514"/>
      <c r="C34" s="514"/>
      <c r="D34" s="514"/>
      <c r="E34" s="514"/>
      <c r="F34" s="514"/>
      <c r="G34" s="514"/>
      <c r="H34" s="514"/>
      <c r="I34" s="514"/>
      <c r="J34" s="514"/>
      <c r="K34" s="514"/>
      <c r="L34" s="514"/>
      <c r="M34" s="533"/>
    </row>
    <row r="35" spans="1:13" ht="15" customHeight="1" x14ac:dyDescent="0.2">
      <c r="A35" s="513" t="s">
        <v>551</v>
      </c>
      <c r="B35" s="514"/>
      <c r="C35" s="514"/>
      <c r="D35" s="514"/>
      <c r="E35" s="514"/>
      <c r="F35" s="514"/>
      <c r="G35" s="514"/>
      <c r="H35" s="514"/>
      <c r="I35" s="514"/>
      <c r="J35" s="514"/>
      <c r="K35" s="514"/>
      <c r="L35" s="514"/>
      <c r="M35" s="533"/>
    </row>
    <row r="36" spans="1:13" ht="15" customHeight="1" x14ac:dyDescent="0.2">
      <c r="A36" s="513" t="s">
        <v>552</v>
      </c>
      <c r="B36" s="514"/>
      <c r="C36" s="514"/>
      <c r="D36" s="514"/>
      <c r="E36" s="514"/>
      <c r="F36" s="514"/>
      <c r="G36" s="514"/>
      <c r="H36" s="514"/>
      <c r="I36" s="514"/>
      <c r="J36" s="514"/>
      <c r="K36" s="514"/>
      <c r="L36" s="514"/>
      <c r="M36" s="533"/>
    </row>
    <row r="37" spans="1:13" ht="15" customHeight="1" x14ac:dyDescent="0.2">
      <c r="A37" s="513" t="s">
        <v>553</v>
      </c>
      <c r="B37" s="514"/>
      <c r="C37" s="514"/>
      <c r="D37" s="514"/>
      <c r="E37" s="514"/>
      <c r="F37" s="514"/>
      <c r="G37" s="514"/>
      <c r="H37" s="514"/>
      <c r="I37" s="514"/>
      <c r="J37" s="514"/>
      <c r="K37" s="514"/>
      <c r="L37" s="514"/>
      <c r="M37" s="533"/>
    </row>
    <row r="38" spans="1:13" ht="15" customHeight="1" x14ac:dyDescent="0.2">
      <c r="A38" s="354" t="s">
        <v>440</v>
      </c>
      <c r="B38" s="355"/>
      <c r="C38" s="355"/>
      <c r="D38" s="355"/>
      <c r="E38" s="355"/>
      <c r="F38" s="355"/>
      <c r="G38" s="355"/>
      <c r="H38" s="355"/>
      <c r="I38" s="355"/>
      <c r="J38" s="355"/>
      <c r="K38" s="355"/>
      <c r="L38" s="355"/>
      <c r="M38" s="356"/>
    </row>
    <row r="39" spans="1:13" ht="15" customHeight="1" x14ac:dyDescent="0.2">
      <c r="A39" s="537" t="s">
        <v>566</v>
      </c>
      <c r="B39" s="538"/>
      <c r="C39" s="538"/>
      <c r="D39" s="538"/>
      <c r="E39" s="538"/>
      <c r="F39" s="538"/>
      <c r="G39" s="538"/>
      <c r="H39" s="538"/>
      <c r="I39" s="538"/>
      <c r="J39" s="538"/>
      <c r="K39" s="538"/>
      <c r="L39" s="538"/>
      <c r="M39" s="539"/>
    </row>
    <row r="40" spans="1:13" ht="15" customHeight="1" x14ac:dyDescent="0.2">
      <c r="A40" s="537"/>
      <c r="B40" s="538"/>
      <c r="C40" s="538"/>
      <c r="D40" s="538"/>
      <c r="E40" s="538"/>
      <c r="F40" s="538"/>
      <c r="G40" s="538"/>
      <c r="H40" s="538"/>
      <c r="I40" s="538"/>
      <c r="J40" s="538"/>
      <c r="K40" s="538"/>
      <c r="L40" s="538"/>
      <c r="M40" s="539"/>
    </row>
    <row r="41" spans="1:13" ht="15" customHeight="1" x14ac:dyDescent="0.2">
      <c r="A41" s="537"/>
      <c r="B41" s="538"/>
      <c r="C41" s="538"/>
      <c r="D41" s="538"/>
      <c r="E41" s="538"/>
      <c r="F41" s="538"/>
      <c r="G41" s="538"/>
      <c r="H41" s="538"/>
      <c r="I41" s="538"/>
      <c r="J41" s="538"/>
      <c r="K41" s="538"/>
      <c r="L41" s="538"/>
      <c r="M41" s="539"/>
    </row>
    <row r="42" spans="1:13" ht="15" customHeight="1" x14ac:dyDescent="0.2">
      <c r="A42" s="537"/>
      <c r="B42" s="538"/>
      <c r="C42" s="538"/>
      <c r="D42" s="538"/>
      <c r="E42" s="538"/>
      <c r="F42" s="538"/>
      <c r="G42" s="538"/>
      <c r="H42" s="538"/>
      <c r="I42" s="538"/>
      <c r="J42" s="538"/>
      <c r="K42" s="538"/>
      <c r="L42" s="538"/>
      <c r="M42" s="539"/>
    </row>
    <row r="43" spans="1:13" ht="15" customHeight="1" x14ac:dyDescent="0.2">
      <c r="A43" s="506" t="s">
        <v>461</v>
      </c>
      <c r="B43" s="507"/>
      <c r="C43" s="507"/>
      <c r="D43" s="507"/>
      <c r="E43" s="507"/>
      <c r="F43" s="507"/>
      <c r="G43" s="507"/>
      <c r="H43" s="507"/>
      <c r="I43" s="507"/>
      <c r="J43" s="507"/>
      <c r="K43" s="507"/>
      <c r="L43" s="507"/>
      <c r="M43" s="508"/>
    </row>
    <row r="44" spans="1:13" ht="15" customHeight="1" x14ac:dyDescent="0.2">
      <c r="A44" s="515"/>
      <c r="B44" s="516"/>
      <c r="C44" s="516"/>
      <c r="D44" s="516"/>
      <c r="E44" s="516"/>
      <c r="F44" s="516"/>
      <c r="G44" s="516"/>
      <c r="H44" s="516"/>
      <c r="I44" s="516"/>
      <c r="J44" s="516"/>
      <c r="K44" s="516"/>
      <c r="L44" s="516"/>
      <c r="M44" s="517"/>
    </row>
    <row r="45" spans="1:13" ht="15" customHeight="1" x14ac:dyDescent="0.2">
      <c r="A45" s="518" t="s">
        <v>441</v>
      </c>
      <c r="B45" s="519"/>
      <c r="C45" s="519"/>
      <c r="D45" s="519"/>
      <c r="E45" s="519"/>
      <c r="F45" s="519"/>
      <c r="G45" s="519"/>
      <c r="H45" s="519"/>
      <c r="I45" s="519"/>
      <c r="J45" s="519"/>
      <c r="K45" s="519"/>
      <c r="L45" s="519"/>
      <c r="M45" s="520"/>
    </row>
    <row r="46" spans="1:13" ht="15" customHeight="1" x14ac:dyDescent="0.25">
      <c r="A46" s="513" t="s">
        <v>554</v>
      </c>
      <c r="B46" s="514"/>
      <c r="C46" s="514"/>
      <c r="D46" s="514"/>
      <c r="E46" s="514"/>
      <c r="F46" s="514"/>
      <c r="G46" s="514"/>
      <c r="H46" s="514"/>
      <c r="I46" s="351"/>
      <c r="J46" s="351"/>
      <c r="K46" s="351"/>
      <c r="L46" s="352"/>
      <c r="M46" s="353"/>
    </row>
    <row r="47" spans="1:13" ht="15" customHeight="1" x14ac:dyDescent="0.2">
      <c r="A47" s="521" t="s">
        <v>555</v>
      </c>
      <c r="B47" s="522"/>
      <c r="C47" s="522"/>
      <c r="D47" s="522"/>
      <c r="E47" s="522"/>
      <c r="F47" s="522"/>
      <c r="G47" s="522"/>
      <c r="H47" s="522"/>
      <c r="I47" s="522"/>
      <c r="J47" s="522"/>
      <c r="K47" s="522"/>
      <c r="L47" s="522"/>
      <c r="M47" s="523"/>
    </row>
    <row r="48" spans="1:13" ht="15" customHeight="1" x14ac:dyDescent="0.2">
      <c r="A48" s="524"/>
      <c r="B48" s="525"/>
      <c r="C48" s="525"/>
      <c r="D48" s="525"/>
      <c r="E48" s="525"/>
      <c r="F48" s="525"/>
      <c r="G48" s="525"/>
      <c r="H48" s="525"/>
      <c r="I48" s="525"/>
      <c r="J48" s="525"/>
      <c r="K48" s="525"/>
      <c r="L48" s="525"/>
      <c r="M48" s="526"/>
    </row>
    <row r="49" spans="1:13" ht="15" customHeight="1" x14ac:dyDescent="0.2">
      <c r="A49" s="518" t="s">
        <v>442</v>
      </c>
      <c r="B49" s="519"/>
      <c r="C49" s="519"/>
      <c r="D49" s="519"/>
      <c r="E49" s="519"/>
      <c r="F49" s="519"/>
      <c r="G49" s="519"/>
      <c r="H49" s="519"/>
      <c r="I49" s="519"/>
      <c r="J49" s="519"/>
      <c r="K49" s="519"/>
      <c r="L49" s="519"/>
      <c r="M49" s="520"/>
    </row>
    <row r="50" spans="1:13" ht="15" customHeight="1" x14ac:dyDescent="0.2">
      <c r="A50" s="527" t="s">
        <v>460</v>
      </c>
      <c r="B50" s="528"/>
      <c r="C50" s="528"/>
      <c r="D50" s="528"/>
      <c r="E50" s="528"/>
      <c r="F50" s="528"/>
      <c r="G50" s="528"/>
      <c r="H50" s="528"/>
      <c r="I50" s="528"/>
      <c r="J50" s="528"/>
      <c r="K50" s="528"/>
      <c r="L50" s="528"/>
      <c r="M50" s="529"/>
    </row>
    <row r="51" spans="1:13" ht="15" customHeight="1" x14ac:dyDescent="0.2">
      <c r="A51" s="506"/>
      <c r="B51" s="507"/>
      <c r="C51" s="507"/>
      <c r="D51" s="507"/>
      <c r="E51" s="507"/>
      <c r="F51" s="507"/>
      <c r="G51" s="507"/>
      <c r="H51" s="507"/>
      <c r="I51" s="507"/>
      <c r="J51" s="507"/>
      <c r="K51" s="507"/>
      <c r="L51" s="507"/>
      <c r="M51" s="508"/>
    </row>
    <row r="52" spans="1:13" ht="15" customHeight="1" x14ac:dyDescent="0.2">
      <c r="A52" s="506" t="s">
        <v>462</v>
      </c>
      <c r="B52" s="507"/>
      <c r="C52" s="507"/>
      <c r="D52" s="507"/>
      <c r="E52" s="507"/>
      <c r="F52" s="507"/>
      <c r="G52" s="507"/>
      <c r="H52" s="507"/>
      <c r="I52" s="507"/>
      <c r="J52" s="507"/>
      <c r="K52" s="507"/>
      <c r="L52" s="507"/>
      <c r="M52" s="508"/>
    </row>
    <row r="53" spans="1:13" ht="15" customHeight="1" x14ac:dyDescent="0.25">
      <c r="A53" s="513" t="s">
        <v>556</v>
      </c>
      <c r="B53" s="514"/>
      <c r="C53" s="514"/>
      <c r="D53" s="352"/>
      <c r="E53" s="352"/>
      <c r="F53" s="352"/>
      <c r="G53" s="352"/>
      <c r="H53" s="352"/>
      <c r="I53" s="352"/>
      <c r="J53" s="352"/>
      <c r="K53" s="352"/>
      <c r="L53" s="352"/>
      <c r="M53" s="353"/>
    </row>
    <row r="54" spans="1:13" ht="15" customHeight="1" x14ac:dyDescent="0.25">
      <c r="A54" s="513" t="s">
        <v>557</v>
      </c>
      <c r="B54" s="514"/>
      <c r="C54" s="514"/>
      <c r="D54" s="352"/>
      <c r="E54" s="352"/>
      <c r="F54" s="352"/>
      <c r="G54" s="352"/>
      <c r="H54" s="352"/>
      <c r="I54" s="352"/>
      <c r="J54" s="352"/>
      <c r="K54" s="352"/>
      <c r="L54" s="352"/>
      <c r="M54" s="353"/>
    </row>
    <row r="55" spans="1:13" ht="15" customHeight="1" x14ac:dyDescent="0.25">
      <c r="A55" s="513" t="s">
        <v>558</v>
      </c>
      <c r="B55" s="514"/>
      <c r="C55" s="514"/>
      <c r="D55" s="352"/>
      <c r="E55" s="352"/>
      <c r="F55" s="352"/>
      <c r="G55" s="352"/>
      <c r="H55" s="352"/>
      <c r="I55" s="352"/>
      <c r="J55" s="352"/>
      <c r="K55" s="352"/>
      <c r="L55" s="352"/>
      <c r="M55" s="353"/>
    </row>
    <row r="56" spans="1:13" ht="15" customHeight="1" x14ac:dyDescent="0.25">
      <c r="A56" s="513" t="s">
        <v>559</v>
      </c>
      <c r="B56" s="514"/>
      <c r="C56" s="514"/>
      <c r="D56" s="352"/>
      <c r="E56" s="352"/>
      <c r="F56" s="352"/>
      <c r="G56" s="352"/>
      <c r="H56" s="352"/>
      <c r="I56" s="352"/>
      <c r="J56" s="352"/>
      <c r="K56" s="352"/>
      <c r="L56" s="352"/>
      <c r="M56" s="353"/>
    </row>
    <row r="57" spans="1:13" ht="15" customHeight="1" x14ac:dyDescent="0.25">
      <c r="A57" s="513" t="s">
        <v>560</v>
      </c>
      <c r="B57" s="514"/>
      <c r="C57" s="514"/>
      <c r="D57" s="352"/>
      <c r="E57" s="352"/>
      <c r="F57" s="352"/>
      <c r="G57" s="352"/>
      <c r="H57" s="352"/>
      <c r="I57" s="352"/>
      <c r="J57" s="352"/>
      <c r="K57" s="352"/>
      <c r="L57" s="352"/>
      <c r="M57" s="353"/>
    </row>
    <row r="58" spans="1:13" ht="15" customHeight="1" x14ac:dyDescent="0.25">
      <c r="A58" s="513" t="s">
        <v>561</v>
      </c>
      <c r="B58" s="514"/>
      <c r="C58" s="514"/>
      <c r="D58" s="352"/>
      <c r="E58" s="352"/>
      <c r="F58" s="352"/>
      <c r="G58" s="352"/>
      <c r="H58" s="352"/>
      <c r="I58" s="352"/>
      <c r="J58" s="352"/>
      <c r="K58" s="352"/>
      <c r="L58" s="352"/>
      <c r="M58" s="353"/>
    </row>
    <row r="59" spans="1:13" ht="15" customHeight="1" x14ac:dyDescent="0.2">
      <c r="A59" s="506"/>
      <c r="B59" s="507"/>
      <c r="C59" s="507"/>
      <c r="D59" s="507"/>
      <c r="E59" s="507"/>
      <c r="F59" s="507"/>
      <c r="G59" s="507"/>
      <c r="H59" s="507"/>
      <c r="I59" s="507"/>
      <c r="J59" s="507"/>
      <c r="K59" s="507"/>
      <c r="L59" s="507"/>
      <c r="M59" s="508"/>
    </row>
    <row r="60" spans="1:13" ht="15" customHeight="1" x14ac:dyDescent="0.2">
      <c r="A60" s="530" t="s">
        <v>443</v>
      </c>
      <c r="B60" s="531"/>
      <c r="C60" s="531"/>
      <c r="D60" s="531"/>
      <c r="E60" s="531"/>
      <c r="F60" s="531"/>
      <c r="G60" s="531"/>
      <c r="H60" s="531"/>
      <c r="I60" s="531"/>
      <c r="J60" s="531"/>
      <c r="K60" s="531"/>
      <c r="L60" s="531"/>
      <c r="M60" s="532"/>
    </row>
    <row r="61" spans="1:13" ht="15" customHeight="1" x14ac:dyDescent="0.2">
      <c r="A61" s="498" t="s">
        <v>568</v>
      </c>
      <c r="B61" s="499"/>
      <c r="C61" s="499"/>
      <c r="D61" s="499"/>
      <c r="E61" s="499"/>
      <c r="F61" s="499"/>
      <c r="G61" s="499"/>
      <c r="H61" s="499"/>
      <c r="I61" s="499"/>
      <c r="J61" s="499"/>
      <c r="K61" s="499"/>
      <c r="L61" s="499"/>
      <c r="M61" s="500"/>
    </row>
    <row r="62" spans="1:13" ht="15" customHeight="1" x14ac:dyDescent="0.2">
      <c r="A62" s="501"/>
      <c r="B62" s="502"/>
      <c r="C62" s="502"/>
      <c r="D62" s="502"/>
      <c r="E62" s="502"/>
      <c r="F62" s="502"/>
      <c r="G62" s="502"/>
      <c r="H62" s="502"/>
      <c r="I62" s="502"/>
      <c r="J62" s="502"/>
      <c r="K62" s="502"/>
      <c r="L62" s="502"/>
      <c r="M62" s="503"/>
    </row>
  </sheetData>
  <sheetProtection algorithmName="SHA-512" hashValue="774sUXPGwY3F9qrM86m/tPSyhdV26kuGlmdKCw9OdlqF10E6lTPiEECEz+8CBoM2ER0OEtKfdFEBt+UkTFBXzA==" saltValue="AJ5V3qcLBdsvDk9+FmEEsQ==" spinCount="100000" sheet="1" objects="1" scenarios="1"/>
  <mergeCells count="54">
    <mergeCell ref="A36:M36"/>
    <mergeCell ref="A37:M37"/>
    <mergeCell ref="A39:M42"/>
    <mergeCell ref="A32:M32"/>
    <mergeCell ref="A33:M33"/>
    <mergeCell ref="A34:M34"/>
    <mergeCell ref="A35:M35"/>
    <mergeCell ref="A26:L26"/>
    <mergeCell ref="A28:M28"/>
    <mergeCell ref="A25:M25"/>
    <mergeCell ref="A27:M27"/>
    <mergeCell ref="A29:M29"/>
    <mergeCell ref="A60:M60"/>
    <mergeCell ref="A30:M30"/>
    <mergeCell ref="A31:M31"/>
    <mergeCell ref="A10:M10"/>
    <mergeCell ref="A1:M3"/>
    <mergeCell ref="A12:M12"/>
    <mergeCell ref="A22:D22"/>
    <mergeCell ref="A23:M23"/>
    <mergeCell ref="A13:M15"/>
    <mergeCell ref="A24:M24"/>
    <mergeCell ref="A17:M17"/>
    <mergeCell ref="A18:M18"/>
    <mergeCell ref="A19:D19"/>
    <mergeCell ref="A21:D21"/>
    <mergeCell ref="A20:D20"/>
    <mergeCell ref="A4:M4"/>
    <mergeCell ref="A49:M49"/>
    <mergeCell ref="A50:M50"/>
    <mergeCell ref="A51:M51"/>
    <mergeCell ref="A52:M52"/>
    <mergeCell ref="A59:M59"/>
    <mergeCell ref="A54:C54"/>
    <mergeCell ref="A55:C55"/>
    <mergeCell ref="A56:C56"/>
    <mergeCell ref="A57:C57"/>
    <mergeCell ref="A58:C58"/>
    <mergeCell ref="A61:M62"/>
    <mergeCell ref="C5:M5"/>
    <mergeCell ref="A8:B8"/>
    <mergeCell ref="A9:B9"/>
    <mergeCell ref="C6:M6"/>
    <mergeCell ref="C8:M8"/>
    <mergeCell ref="C9:M9"/>
    <mergeCell ref="C7:M7"/>
    <mergeCell ref="A5:B7"/>
    <mergeCell ref="A53:C53"/>
    <mergeCell ref="A43:M43"/>
    <mergeCell ref="A44:M44"/>
    <mergeCell ref="A45:M45"/>
    <mergeCell ref="A46:H46"/>
    <mergeCell ref="A47:M47"/>
    <mergeCell ref="A48:M48"/>
  </mergeCells>
  <pageMargins left="0.70866141732283472" right="0.70866141732283472"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M67"/>
  <sheetViews>
    <sheetView showGridLines="0" zoomScale="120" zoomScaleNormal="120" workbookViewId="0">
      <selection sqref="A1:M67"/>
    </sheetView>
  </sheetViews>
  <sheetFormatPr defaultColWidth="9.140625" defaultRowHeight="11.25" x14ac:dyDescent="0.2"/>
  <cols>
    <col min="1" max="12" width="9.140625" style="334"/>
    <col min="13" max="13" width="9.140625" style="334" customWidth="1"/>
    <col min="14" max="16384" width="9.140625" style="334"/>
  </cols>
  <sheetData>
    <row r="1" spans="1:13" ht="27.75" customHeight="1" x14ac:dyDescent="0.2">
      <c r="A1" s="535" t="s">
        <v>544</v>
      </c>
      <c r="B1" s="535"/>
      <c r="C1" s="535"/>
      <c r="D1" s="535"/>
      <c r="E1" s="535"/>
      <c r="F1" s="535"/>
      <c r="G1" s="535"/>
      <c r="H1" s="535"/>
      <c r="I1" s="535"/>
      <c r="J1" s="535"/>
      <c r="K1" s="535"/>
      <c r="L1" s="535"/>
      <c r="M1" s="535"/>
    </row>
    <row r="2" spans="1:13" ht="27.75" customHeight="1" x14ac:dyDescent="0.2">
      <c r="A2" s="535"/>
      <c r="B2" s="535"/>
      <c r="C2" s="535"/>
      <c r="D2" s="535"/>
      <c r="E2" s="535"/>
      <c r="F2" s="535"/>
      <c r="G2" s="535"/>
      <c r="H2" s="535"/>
      <c r="I2" s="535"/>
      <c r="J2" s="535"/>
      <c r="K2" s="535"/>
      <c r="L2" s="535"/>
      <c r="M2" s="535"/>
    </row>
    <row r="3" spans="1:13" ht="27.75" customHeight="1" x14ac:dyDescent="0.2">
      <c r="A3" s="535"/>
      <c r="B3" s="535"/>
      <c r="C3" s="535"/>
      <c r="D3" s="535"/>
      <c r="E3" s="535"/>
      <c r="F3" s="535"/>
      <c r="G3" s="535"/>
      <c r="H3" s="535"/>
      <c r="I3" s="535"/>
      <c r="J3" s="535"/>
      <c r="K3" s="535"/>
      <c r="L3" s="535"/>
      <c r="M3" s="535"/>
    </row>
    <row r="4" spans="1:13" ht="15" customHeight="1" x14ac:dyDescent="0.2">
      <c r="A4" s="556" t="s">
        <v>447</v>
      </c>
      <c r="B4" s="556"/>
      <c r="C4" s="556"/>
      <c r="D4" s="556"/>
      <c r="E4" s="556"/>
      <c r="F4" s="556"/>
      <c r="G4" s="556"/>
      <c r="H4" s="556"/>
      <c r="I4" s="556"/>
      <c r="J4" s="556"/>
      <c r="K4" s="556"/>
      <c r="L4" s="556"/>
      <c r="M4" s="556"/>
    </row>
    <row r="5" spans="1:13" ht="15" customHeight="1" x14ac:dyDescent="0.2">
      <c r="A5" s="357" t="s">
        <v>448</v>
      </c>
      <c r="B5" s="358"/>
      <c r="C5" s="358"/>
      <c r="D5" s="358"/>
      <c r="E5" s="358"/>
      <c r="F5" s="358"/>
      <c r="G5" s="358"/>
      <c r="H5" s="358"/>
      <c r="I5" s="358"/>
      <c r="J5" s="358"/>
      <c r="K5" s="358"/>
      <c r="L5" s="358"/>
      <c r="M5" s="359"/>
    </row>
    <row r="6" spans="1:13" ht="15" customHeight="1" x14ac:dyDescent="0.2">
      <c r="A6" s="553" t="s">
        <v>449</v>
      </c>
      <c r="B6" s="554"/>
      <c r="C6" s="554"/>
      <c r="D6" s="554"/>
      <c r="E6" s="554"/>
      <c r="F6" s="554"/>
      <c r="G6" s="554"/>
      <c r="H6" s="554"/>
      <c r="I6" s="554"/>
      <c r="J6" s="554"/>
      <c r="K6" s="554"/>
      <c r="L6" s="554"/>
      <c r="M6" s="555"/>
    </row>
    <row r="7" spans="1:13" ht="15" customHeight="1" x14ac:dyDescent="0.2">
      <c r="A7" s="557" t="s">
        <v>450</v>
      </c>
      <c r="B7" s="558"/>
      <c r="C7" s="558"/>
      <c r="D7" s="558"/>
      <c r="E7" s="558"/>
      <c r="F7" s="558"/>
      <c r="G7" s="558"/>
      <c r="H7" s="558"/>
      <c r="I7" s="558"/>
      <c r="J7" s="558"/>
      <c r="K7" s="558"/>
      <c r="L7" s="558"/>
      <c r="M7" s="559"/>
    </row>
    <row r="8" spans="1:13" ht="15" customHeight="1" x14ac:dyDescent="0.2">
      <c r="A8" s="557"/>
      <c r="B8" s="558"/>
      <c r="C8" s="558"/>
      <c r="D8" s="558"/>
      <c r="E8" s="558"/>
      <c r="F8" s="558"/>
      <c r="G8" s="558"/>
      <c r="H8" s="558"/>
      <c r="I8" s="558"/>
      <c r="J8" s="558"/>
      <c r="K8" s="558"/>
      <c r="L8" s="558"/>
      <c r="M8" s="559"/>
    </row>
    <row r="9" spans="1:13" ht="15" customHeight="1" x14ac:dyDescent="0.2">
      <c r="A9" s="475"/>
      <c r="B9" s="476"/>
      <c r="C9" s="476"/>
      <c r="D9" s="476"/>
      <c r="E9" s="476"/>
      <c r="F9" s="476"/>
      <c r="G9" s="476"/>
      <c r="H9" s="476"/>
      <c r="I9" s="476"/>
      <c r="J9" s="476"/>
      <c r="K9" s="476"/>
      <c r="L9" s="476"/>
      <c r="M9" s="477"/>
    </row>
    <row r="10" spans="1:13" ht="15" customHeight="1" x14ac:dyDescent="0.2">
      <c r="A10" s="540" t="s">
        <v>606</v>
      </c>
      <c r="B10" s="541"/>
      <c r="C10" s="541"/>
      <c r="D10" s="541"/>
      <c r="E10" s="541"/>
      <c r="F10" s="541"/>
      <c r="G10" s="541"/>
      <c r="H10" s="541"/>
      <c r="I10" s="541"/>
      <c r="J10" s="541"/>
      <c r="K10" s="541"/>
      <c r="L10" s="541"/>
      <c r="M10" s="542"/>
    </row>
    <row r="11" spans="1:13" ht="15" customHeight="1" x14ac:dyDescent="0.2">
      <c r="A11" s="540"/>
      <c r="B11" s="541"/>
      <c r="C11" s="541"/>
      <c r="D11" s="541"/>
      <c r="E11" s="541"/>
      <c r="F11" s="541"/>
      <c r="G11" s="541"/>
      <c r="H11" s="541"/>
      <c r="I11" s="541"/>
      <c r="J11" s="541"/>
      <c r="K11" s="541"/>
      <c r="L11" s="541"/>
      <c r="M11" s="542"/>
    </row>
    <row r="12" spans="1:13" ht="15" customHeight="1" x14ac:dyDescent="0.2">
      <c r="A12" s="540"/>
      <c r="B12" s="541"/>
      <c r="C12" s="541"/>
      <c r="D12" s="541"/>
      <c r="E12" s="541"/>
      <c r="F12" s="541"/>
      <c r="G12" s="541"/>
      <c r="H12" s="541"/>
      <c r="I12" s="541"/>
      <c r="J12" s="541"/>
      <c r="K12" s="541"/>
      <c r="L12" s="541"/>
      <c r="M12" s="542"/>
    </row>
    <row r="13" spans="1:13" ht="15" customHeight="1" x14ac:dyDescent="0.2">
      <c r="A13" s="540"/>
      <c r="B13" s="541"/>
      <c r="C13" s="541"/>
      <c r="D13" s="541"/>
      <c r="E13" s="541"/>
      <c r="F13" s="541"/>
      <c r="G13" s="541"/>
      <c r="H13" s="541"/>
      <c r="I13" s="541"/>
      <c r="J13" s="541"/>
      <c r="K13" s="541"/>
      <c r="L13" s="541"/>
      <c r="M13" s="542"/>
    </row>
    <row r="14" spans="1:13" ht="15" customHeight="1" x14ac:dyDescent="0.2">
      <c r="A14" s="540"/>
      <c r="B14" s="541"/>
      <c r="C14" s="541"/>
      <c r="D14" s="541"/>
      <c r="E14" s="541"/>
      <c r="F14" s="541"/>
      <c r="G14" s="541"/>
      <c r="H14" s="541"/>
      <c r="I14" s="541"/>
      <c r="J14" s="541"/>
      <c r="K14" s="541"/>
      <c r="L14" s="541"/>
      <c r="M14" s="542"/>
    </row>
    <row r="15" spans="1:13" ht="15" customHeight="1" x14ac:dyDescent="0.2">
      <c r="A15" s="472"/>
      <c r="B15" s="473"/>
      <c r="C15" s="473"/>
      <c r="D15" s="473"/>
      <c r="E15" s="473"/>
      <c r="F15" s="473"/>
      <c r="G15" s="473"/>
      <c r="H15" s="473"/>
      <c r="I15" s="473"/>
      <c r="J15" s="473"/>
      <c r="K15" s="473"/>
      <c r="L15" s="473"/>
      <c r="M15" s="474"/>
    </row>
    <row r="16" spans="1:13" ht="15" customHeight="1" x14ac:dyDescent="0.2">
      <c r="A16" s="540" t="s">
        <v>463</v>
      </c>
      <c r="B16" s="541"/>
      <c r="C16" s="541"/>
      <c r="D16" s="541"/>
      <c r="E16" s="541"/>
      <c r="F16" s="541"/>
      <c r="G16" s="541"/>
      <c r="H16" s="541"/>
      <c r="I16" s="541"/>
      <c r="J16" s="541"/>
      <c r="K16" s="541"/>
      <c r="L16" s="541"/>
      <c r="M16" s="542"/>
    </row>
    <row r="17" spans="1:13" ht="15" customHeight="1" x14ac:dyDescent="0.2">
      <c r="A17" s="540"/>
      <c r="B17" s="541"/>
      <c r="C17" s="541"/>
      <c r="D17" s="541"/>
      <c r="E17" s="541"/>
      <c r="F17" s="541"/>
      <c r="G17" s="541"/>
      <c r="H17" s="541"/>
      <c r="I17" s="541"/>
      <c r="J17" s="541"/>
      <c r="K17" s="541"/>
      <c r="L17" s="541"/>
      <c r="M17" s="542"/>
    </row>
    <row r="18" spans="1:13" ht="15" customHeight="1" x14ac:dyDescent="0.2">
      <c r="A18" s="472"/>
      <c r="B18" s="473"/>
      <c r="C18" s="473"/>
      <c r="D18" s="473"/>
      <c r="E18" s="473"/>
      <c r="F18" s="473"/>
      <c r="G18" s="473"/>
      <c r="H18" s="473"/>
      <c r="I18" s="473"/>
      <c r="J18" s="473"/>
      <c r="K18" s="473"/>
      <c r="L18" s="473"/>
      <c r="M18" s="474"/>
    </row>
    <row r="19" spans="1:13" ht="15" customHeight="1" x14ac:dyDescent="0.2">
      <c r="A19" s="540" t="s">
        <v>451</v>
      </c>
      <c r="B19" s="541"/>
      <c r="C19" s="541"/>
      <c r="D19" s="541"/>
      <c r="E19" s="541"/>
      <c r="F19" s="541"/>
      <c r="G19" s="541"/>
      <c r="H19" s="541"/>
      <c r="I19" s="541"/>
      <c r="J19" s="541"/>
      <c r="K19" s="541"/>
      <c r="L19" s="541"/>
      <c r="M19" s="542"/>
    </row>
    <row r="20" spans="1:13" ht="15" customHeight="1" x14ac:dyDescent="0.2">
      <c r="A20" s="540"/>
      <c r="B20" s="541"/>
      <c r="C20" s="541"/>
      <c r="D20" s="541"/>
      <c r="E20" s="541"/>
      <c r="F20" s="541"/>
      <c r="G20" s="541"/>
      <c r="H20" s="541"/>
      <c r="I20" s="541"/>
      <c r="J20" s="541"/>
      <c r="K20" s="541"/>
      <c r="L20" s="541"/>
      <c r="M20" s="542"/>
    </row>
    <row r="21" spans="1:13" ht="15" customHeight="1" x14ac:dyDescent="0.2">
      <c r="A21" s="540"/>
      <c r="B21" s="541"/>
      <c r="C21" s="541"/>
      <c r="D21" s="541"/>
      <c r="E21" s="541"/>
      <c r="F21" s="541"/>
      <c r="G21" s="541"/>
      <c r="H21" s="541"/>
      <c r="I21" s="541"/>
      <c r="J21" s="541"/>
      <c r="K21" s="541"/>
      <c r="L21" s="541"/>
      <c r="M21" s="542"/>
    </row>
    <row r="22" spans="1:13" ht="15" customHeight="1" x14ac:dyDescent="0.2">
      <c r="A22" s="472"/>
      <c r="B22" s="473"/>
      <c r="C22" s="473"/>
      <c r="D22" s="473"/>
      <c r="E22" s="473"/>
      <c r="F22" s="473"/>
      <c r="G22" s="473"/>
      <c r="H22" s="473"/>
      <c r="I22" s="473"/>
      <c r="J22" s="473"/>
      <c r="K22" s="473"/>
      <c r="L22" s="473"/>
      <c r="M22" s="474"/>
    </row>
    <row r="23" spans="1:13" ht="15" customHeight="1" x14ac:dyDescent="0.2">
      <c r="A23" s="553" t="s">
        <v>452</v>
      </c>
      <c r="B23" s="554"/>
      <c r="C23" s="554"/>
      <c r="D23" s="554"/>
      <c r="E23" s="554"/>
      <c r="F23" s="554"/>
      <c r="G23" s="554"/>
      <c r="H23" s="554"/>
      <c r="I23" s="554"/>
      <c r="J23" s="554"/>
      <c r="K23" s="554"/>
      <c r="L23" s="554"/>
      <c r="M23" s="555"/>
    </row>
    <row r="24" spans="1:13" ht="15" customHeight="1" x14ac:dyDescent="0.2">
      <c r="A24" s="553" t="s">
        <v>453</v>
      </c>
      <c r="B24" s="554"/>
      <c r="C24" s="554"/>
      <c r="D24" s="554"/>
      <c r="E24" s="554"/>
      <c r="F24" s="554"/>
      <c r="G24" s="554"/>
      <c r="H24" s="554"/>
      <c r="I24" s="554"/>
      <c r="J24" s="554"/>
      <c r="K24" s="554"/>
      <c r="L24" s="554"/>
      <c r="M24" s="555"/>
    </row>
    <row r="25" spans="1:13" ht="15" customHeight="1" x14ac:dyDescent="0.2">
      <c r="A25" s="540" t="s">
        <v>454</v>
      </c>
      <c r="B25" s="541"/>
      <c r="C25" s="541"/>
      <c r="D25" s="541"/>
      <c r="E25" s="541"/>
      <c r="F25" s="541"/>
      <c r="G25" s="541"/>
      <c r="H25" s="541"/>
      <c r="I25" s="541"/>
      <c r="J25" s="541"/>
      <c r="K25" s="541"/>
      <c r="L25" s="541"/>
      <c r="M25" s="542"/>
    </row>
    <row r="26" spans="1:13" ht="15" customHeight="1" x14ac:dyDescent="0.2">
      <c r="A26" s="540"/>
      <c r="B26" s="541"/>
      <c r="C26" s="541"/>
      <c r="D26" s="541"/>
      <c r="E26" s="541"/>
      <c r="F26" s="541"/>
      <c r="G26" s="541"/>
      <c r="H26" s="541"/>
      <c r="I26" s="541"/>
      <c r="J26" s="541"/>
      <c r="K26" s="541"/>
      <c r="L26" s="541"/>
      <c r="M26" s="542"/>
    </row>
    <row r="27" spans="1:13" ht="15" customHeight="1" x14ac:dyDescent="0.2">
      <c r="A27" s="472"/>
      <c r="B27" s="473"/>
      <c r="C27" s="473"/>
      <c r="D27" s="473"/>
      <c r="E27" s="473"/>
      <c r="F27" s="473"/>
      <c r="G27" s="473"/>
      <c r="H27" s="473"/>
      <c r="I27" s="473"/>
      <c r="J27" s="473"/>
      <c r="K27" s="473"/>
      <c r="L27" s="473"/>
      <c r="M27" s="474"/>
    </row>
    <row r="28" spans="1:13" ht="15" customHeight="1" x14ac:dyDescent="0.2">
      <c r="A28" s="553" t="s">
        <v>455</v>
      </c>
      <c r="B28" s="554"/>
      <c r="C28" s="554"/>
      <c r="D28" s="554"/>
      <c r="E28" s="554"/>
      <c r="F28" s="554"/>
      <c r="G28" s="554"/>
      <c r="H28" s="554"/>
      <c r="I28" s="554"/>
      <c r="J28" s="554"/>
      <c r="K28" s="554"/>
      <c r="L28" s="554"/>
      <c r="M28" s="555"/>
    </row>
    <row r="29" spans="1:13" ht="15" customHeight="1" x14ac:dyDescent="0.2">
      <c r="A29" s="540" t="s">
        <v>577</v>
      </c>
      <c r="B29" s="541"/>
      <c r="C29" s="541"/>
      <c r="D29" s="541"/>
      <c r="E29" s="541"/>
      <c r="F29" s="541"/>
      <c r="G29" s="541"/>
      <c r="H29" s="541"/>
      <c r="I29" s="541"/>
      <c r="J29" s="541"/>
      <c r="K29" s="541"/>
      <c r="L29" s="541"/>
      <c r="M29" s="542"/>
    </row>
    <row r="30" spans="1:13" ht="15" customHeight="1" x14ac:dyDescent="0.2">
      <c r="A30" s="540"/>
      <c r="B30" s="541"/>
      <c r="C30" s="541"/>
      <c r="D30" s="541"/>
      <c r="E30" s="541"/>
      <c r="F30" s="541"/>
      <c r="G30" s="541"/>
      <c r="H30" s="541"/>
      <c r="I30" s="541"/>
      <c r="J30" s="541"/>
      <c r="K30" s="541"/>
      <c r="L30" s="541"/>
      <c r="M30" s="542"/>
    </row>
    <row r="31" spans="1:13" ht="15" customHeight="1" x14ac:dyDescent="0.2">
      <c r="A31" s="540"/>
      <c r="B31" s="541"/>
      <c r="C31" s="541"/>
      <c r="D31" s="541"/>
      <c r="E31" s="541"/>
      <c r="F31" s="541"/>
      <c r="G31" s="541"/>
      <c r="H31" s="541"/>
      <c r="I31" s="541"/>
      <c r="J31" s="541"/>
      <c r="K31" s="541"/>
      <c r="L31" s="541"/>
      <c r="M31" s="542"/>
    </row>
    <row r="32" spans="1:13" ht="15" customHeight="1" x14ac:dyDescent="0.2">
      <c r="A32" s="472"/>
      <c r="B32" s="473"/>
      <c r="C32" s="473"/>
      <c r="D32" s="473"/>
      <c r="E32" s="473"/>
      <c r="F32" s="473"/>
      <c r="G32" s="473"/>
      <c r="H32" s="473"/>
      <c r="I32" s="473"/>
      <c r="J32" s="473"/>
      <c r="K32" s="473"/>
      <c r="L32" s="473"/>
      <c r="M32" s="474"/>
    </row>
    <row r="33" spans="1:13" ht="15" customHeight="1" x14ac:dyDescent="0.2">
      <c r="A33" s="540" t="s">
        <v>464</v>
      </c>
      <c r="B33" s="541"/>
      <c r="C33" s="541"/>
      <c r="D33" s="541"/>
      <c r="E33" s="541"/>
      <c r="F33" s="541"/>
      <c r="G33" s="541"/>
      <c r="H33" s="541"/>
      <c r="I33" s="541"/>
      <c r="J33" s="541"/>
      <c r="K33" s="541"/>
      <c r="L33" s="541"/>
      <c r="M33" s="542"/>
    </row>
    <row r="34" spans="1:13" ht="15" customHeight="1" x14ac:dyDescent="0.2">
      <c r="A34" s="540"/>
      <c r="B34" s="541"/>
      <c r="C34" s="541"/>
      <c r="D34" s="541"/>
      <c r="E34" s="541"/>
      <c r="F34" s="541"/>
      <c r="G34" s="541"/>
      <c r="H34" s="541"/>
      <c r="I34" s="541"/>
      <c r="J34" s="541"/>
      <c r="K34" s="541"/>
      <c r="L34" s="541"/>
      <c r="M34" s="542"/>
    </row>
    <row r="35" spans="1:13" ht="15" customHeight="1" x14ac:dyDescent="0.2">
      <c r="A35" s="540" t="s">
        <v>456</v>
      </c>
      <c r="B35" s="541"/>
      <c r="C35" s="541"/>
      <c r="D35" s="541"/>
      <c r="E35" s="541"/>
      <c r="F35" s="541"/>
      <c r="G35" s="541"/>
      <c r="H35" s="541"/>
      <c r="I35" s="541"/>
      <c r="J35" s="541"/>
      <c r="K35" s="541"/>
      <c r="L35" s="541"/>
      <c r="M35" s="542"/>
    </row>
    <row r="36" spans="1:13" ht="15" customHeight="1" x14ac:dyDescent="0.2">
      <c r="A36" s="540" t="s">
        <v>440</v>
      </c>
      <c r="B36" s="541"/>
      <c r="C36" s="541"/>
      <c r="D36" s="541"/>
      <c r="E36" s="541"/>
      <c r="F36" s="541"/>
      <c r="G36" s="541"/>
      <c r="H36" s="541"/>
      <c r="I36" s="541"/>
      <c r="J36" s="541"/>
      <c r="K36" s="541"/>
      <c r="L36" s="541"/>
      <c r="M36" s="542"/>
    </row>
    <row r="37" spans="1:13" ht="15" customHeight="1" x14ac:dyDescent="0.2">
      <c r="A37" s="560" t="s">
        <v>457</v>
      </c>
      <c r="B37" s="561"/>
      <c r="C37" s="561"/>
      <c r="D37" s="561"/>
      <c r="E37" s="561"/>
      <c r="F37" s="561"/>
      <c r="G37" s="561"/>
      <c r="H37" s="561"/>
      <c r="I37" s="561"/>
      <c r="J37" s="561"/>
      <c r="K37" s="561"/>
      <c r="L37" s="561"/>
      <c r="M37" s="562"/>
    </row>
    <row r="38" spans="1:13" ht="15" customHeight="1" x14ac:dyDescent="0.2">
      <c r="A38" s="540" t="s">
        <v>458</v>
      </c>
      <c r="B38" s="541"/>
      <c r="C38" s="541"/>
      <c r="D38" s="541"/>
      <c r="E38" s="541"/>
      <c r="F38" s="541"/>
      <c r="G38" s="541"/>
      <c r="H38" s="541"/>
      <c r="I38" s="541"/>
      <c r="J38" s="541"/>
      <c r="K38" s="541"/>
      <c r="L38" s="541"/>
      <c r="M38" s="542"/>
    </row>
    <row r="39" spans="1:13" ht="15" customHeight="1" x14ac:dyDescent="0.2">
      <c r="A39" s="540" t="s">
        <v>579</v>
      </c>
      <c r="B39" s="541"/>
      <c r="C39" s="541"/>
      <c r="D39" s="541"/>
      <c r="E39" s="541"/>
      <c r="F39" s="550"/>
      <c r="G39" s="550"/>
      <c r="H39" s="550"/>
      <c r="I39" s="550"/>
      <c r="J39" s="550"/>
      <c r="K39" s="550"/>
      <c r="L39" s="550"/>
      <c r="M39" s="551"/>
    </row>
    <row r="40" spans="1:13" ht="15" customHeight="1" x14ac:dyDescent="0.2">
      <c r="A40" s="548" t="s">
        <v>580</v>
      </c>
      <c r="B40" s="549"/>
      <c r="C40" s="549"/>
      <c r="D40" s="549"/>
      <c r="E40" s="549"/>
      <c r="F40" s="550"/>
      <c r="G40" s="550"/>
      <c r="H40" s="550"/>
      <c r="I40" s="550"/>
      <c r="J40" s="550"/>
      <c r="K40" s="550"/>
      <c r="L40" s="550"/>
      <c r="M40" s="551"/>
    </row>
    <row r="41" spans="1:13" ht="15" customHeight="1" x14ac:dyDescent="0.2">
      <c r="A41" s="548" t="s">
        <v>581</v>
      </c>
      <c r="B41" s="549"/>
      <c r="C41" s="549"/>
      <c r="D41" s="549"/>
      <c r="E41" s="549"/>
      <c r="F41" s="550"/>
      <c r="G41" s="550"/>
      <c r="H41" s="550"/>
      <c r="I41" s="550"/>
      <c r="J41" s="550"/>
      <c r="K41" s="550"/>
      <c r="L41" s="550"/>
      <c r="M41" s="551"/>
    </row>
    <row r="42" spans="1:13" ht="15" customHeight="1" x14ac:dyDescent="0.2">
      <c r="A42" s="548" t="s">
        <v>582</v>
      </c>
      <c r="B42" s="549"/>
      <c r="C42" s="549"/>
      <c r="D42" s="549"/>
      <c r="E42" s="549"/>
      <c r="F42" s="550"/>
      <c r="G42" s="550"/>
      <c r="H42" s="550"/>
      <c r="I42" s="550"/>
      <c r="J42" s="550"/>
      <c r="K42" s="550"/>
      <c r="L42" s="550"/>
      <c r="M42" s="551"/>
    </row>
    <row r="43" spans="1:13" ht="15" customHeight="1" x14ac:dyDescent="0.2">
      <c r="A43" s="548" t="s">
        <v>583</v>
      </c>
      <c r="B43" s="549"/>
      <c r="C43" s="549"/>
      <c r="D43" s="549"/>
      <c r="E43" s="549"/>
      <c r="F43" s="550"/>
      <c r="G43" s="550"/>
      <c r="H43" s="550"/>
      <c r="I43" s="550"/>
      <c r="J43" s="550"/>
      <c r="K43" s="550"/>
      <c r="L43" s="550"/>
      <c r="M43" s="551"/>
    </row>
    <row r="44" spans="1:13" ht="15" customHeight="1" x14ac:dyDescent="0.2">
      <c r="A44" s="548" t="s">
        <v>584</v>
      </c>
      <c r="B44" s="549"/>
      <c r="C44" s="549"/>
      <c r="D44" s="549"/>
      <c r="E44" s="549"/>
      <c r="F44" s="550"/>
      <c r="G44" s="550"/>
      <c r="H44" s="550"/>
      <c r="I44" s="550"/>
      <c r="J44" s="550"/>
      <c r="K44" s="550"/>
      <c r="L44" s="550"/>
      <c r="M44" s="551"/>
    </row>
    <row r="45" spans="1:13" ht="15" customHeight="1" x14ac:dyDescent="0.2">
      <c r="A45" s="548"/>
      <c r="B45" s="549"/>
      <c r="C45" s="549"/>
      <c r="D45" s="549"/>
      <c r="E45" s="549"/>
      <c r="F45" s="549"/>
      <c r="G45" s="549"/>
      <c r="H45" s="549"/>
      <c r="I45" s="549"/>
      <c r="J45" s="549"/>
      <c r="K45" s="549"/>
      <c r="L45" s="549"/>
      <c r="M45" s="552"/>
    </row>
    <row r="46" spans="1:13" ht="15" customHeight="1" x14ac:dyDescent="0.2">
      <c r="A46" s="540" t="s">
        <v>465</v>
      </c>
      <c r="B46" s="541"/>
      <c r="C46" s="541"/>
      <c r="D46" s="541"/>
      <c r="E46" s="541"/>
      <c r="F46" s="541"/>
      <c r="G46" s="541"/>
      <c r="H46" s="541"/>
      <c r="I46" s="541"/>
      <c r="J46" s="541"/>
      <c r="K46" s="541"/>
      <c r="L46" s="541"/>
      <c r="M46" s="542"/>
    </row>
    <row r="47" spans="1:13" ht="15" customHeight="1" x14ac:dyDescent="0.2">
      <c r="A47" s="540"/>
      <c r="B47" s="541"/>
      <c r="C47" s="541"/>
      <c r="D47" s="541"/>
      <c r="E47" s="541"/>
      <c r="F47" s="541"/>
      <c r="G47" s="541"/>
      <c r="H47" s="541"/>
      <c r="I47" s="541"/>
      <c r="J47" s="541"/>
      <c r="K47" s="541"/>
      <c r="L47" s="541"/>
      <c r="M47" s="542"/>
    </row>
    <row r="48" spans="1:13" ht="15" customHeight="1" x14ac:dyDescent="0.2">
      <c r="A48" s="540"/>
      <c r="B48" s="541"/>
      <c r="C48" s="541"/>
      <c r="D48" s="541"/>
      <c r="E48" s="541"/>
      <c r="F48" s="541"/>
      <c r="G48" s="541"/>
      <c r="H48" s="541"/>
      <c r="I48" s="541"/>
      <c r="J48" s="541"/>
      <c r="K48" s="541"/>
      <c r="L48" s="541"/>
      <c r="M48" s="542"/>
    </row>
    <row r="49" spans="1:13" ht="15" customHeight="1" x14ac:dyDescent="0.2">
      <c r="A49" s="540"/>
      <c r="B49" s="541"/>
      <c r="C49" s="541"/>
      <c r="D49" s="541"/>
      <c r="E49" s="541"/>
      <c r="F49" s="541"/>
      <c r="G49" s="541"/>
      <c r="H49" s="541"/>
      <c r="I49" s="541"/>
      <c r="J49" s="541"/>
      <c r="K49" s="541"/>
      <c r="L49" s="541"/>
      <c r="M49" s="542"/>
    </row>
    <row r="50" spans="1:13" ht="15" customHeight="1" x14ac:dyDescent="0.2">
      <c r="A50" s="540"/>
      <c r="B50" s="541"/>
      <c r="C50" s="541"/>
      <c r="D50" s="541"/>
      <c r="E50" s="541"/>
      <c r="F50" s="541"/>
      <c r="G50" s="541"/>
      <c r="H50" s="541"/>
      <c r="I50" s="541"/>
      <c r="J50" s="541"/>
      <c r="K50" s="541"/>
      <c r="L50" s="541"/>
      <c r="M50" s="542"/>
    </row>
    <row r="51" spans="1:13" ht="15" customHeight="1" x14ac:dyDescent="0.2">
      <c r="A51" s="540" t="s">
        <v>585</v>
      </c>
      <c r="B51" s="541"/>
      <c r="C51" s="541"/>
      <c r="D51" s="541"/>
      <c r="E51" s="541"/>
      <c r="F51" s="546"/>
      <c r="G51" s="546"/>
      <c r="H51" s="546"/>
      <c r="I51" s="546"/>
      <c r="J51" s="546"/>
      <c r="K51" s="546"/>
      <c r="L51" s="546"/>
      <c r="M51" s="547"/>
    </row>
    <row r="52" spans="1:13" ht="15" customHeight="1" x14ac:dyDescent="0.2">
      <c r="A52" s="548" t="s">
        <v>586</v>
      </c>
      <c r="B52" s="549"/>
      <c r="C52" s="549"/>
      <c r="D52" s="549"/>
      <c r="E52" s="549"/>
      <c r="F52" s="546"/>
      <c r="G52" s="546"/>
      <c r="H52" s="546"/>
      <c r="I52" s="546"/>
      <c r="J52" s="546"/>
      <c r="K52" s="546"/>
      <c r="L52" s="546"/>
      <c r="M52" s="547"/>
    </row>
    <row r="53" spans="1:13" ht="15" customHeight="1" x14ac:dyDescent="0.2">
      <c r="A53" s="548" t="s">
        <v>587</v>
      </c>
      <c r="B53" s="549"/>
      <c r="C53" s="549"/>
      <c r="D53" s="549"/>
      <c r="E53" s="549"/>
      <c r="F53" s="546"/>
      <c r="G53" s="546"/>
      <c r="H53" s="546"/>
      <c r="I53" s="546"/>
      <c r="J53" s="546"/>
      <c r="K53" s="546"/>
      <c r="L53" s="546"/>
      <c r="M53" s="547"/>
    </row>
    <row r="54" spans="1:13" ht="15" customHeight="1" x14ac:dyDescent="0.2">
      <c r="A54" s="548" t="s">
        <v>588</v>
      </c>
      <c r="B54" s="549"/>
      <c r="C54" s="549"/>
      <c r="D54" s="549"/>
      <c r="E54" s="549"/>
      <c r="F54" s="546"/>
      <c r="G54" s="546"/>
      <c r="H54" s="546"/>
      <c r="I54" s="546"/>
      <c r="J54" s="546"/>
      <c r="K54" s="546"/>
      <c r="L54" s="546"/>
      <c r="M54" s="547"/>
    </row>
    <row r="55" spans="1:13" ht="15" customHeight="1" x14ac:dyDescent="0.2">
      <c r="A55" s="360"/>
      <c r="B55" s="361"/>
      <c r="C55" s="361"/>
      <c r="D55" s="361"/>
      <c r="E55" s="361"/>
      <c r="F55" s="546"/>
      <c r="G55" s="546"/>
      <c r="H55" s="546"/>
      <c r="I55" s="546"/>
      <c r="J55" s="546"/>
      <c r="K55" s="546"/>
      <c r="L55" s="546"/>
      <c r="M55" s="547"/>
    </row>
    <row r="56" spans="1:13" ht="15" customHeight="1" x14ac:dyDescent="0.2">
      <c r="A56" s="357" t="s">
        <v>467</v>
      </c>
      <c r="B56" s="361"/>
      <c r="C56" s="361"/>
      <c r="D56" s="361"/>
      <c r="E56" s="361"/>
      <c r="F56" s="470"/>
      <c r="G56" s="470"/>
      <c r="H56" s="470"/>
      <c r="I56" s="470"/>
      <c r="J56" s="470"/>
      <c r="K56" s="470"/>
      <c r="L56" s="470"/>
      <c r="M56" s="471"/>
    </row>
    <row r="57" spans="1:13" ht="15" customHeight="1" x14ac:dyDescent="0.2">
      <c r="A57" s="360"/>
      <c r="B57" s="361"/>
      <c r="C57" s="361"/>
      <c r="D57" s="361"/>
      <c r="E57" s="361"/>
      <c r="F57" s="470"/>
      <c r="G57" s="470"/>
      <c r="H57" s="470"/>
      <c r="I57" s="470"/>
      <c r="J57" s="470"/>
      <c r="K57" s="470"/>
      <c r="L57" s="470"/>
      <c r="M57" s="471"/>
    </row>
    <row r="58" spans="1:13" ht="15" customHeight="1" x14ac:dyDescent="0.2">
      <c r="A58" s="540" t="s">
        <v>578</v>
      </c>
      <c r="B58" s="541"/>
      <c r="C58" s="541"/>
      <c r="D58" s="541"/>
      <c r="E58" s="541"/>
      <c r="F58" s="541"/>
      <c r="G58" s="541"/>
      <c r="H58" s="541"/>
      <c r="I58" s="541"/>
      <c r="J58" s="541"/>
      <c r="K58" s="541"/>
      <c r="L58" s="541"/>
      <c r="M58" s="542"/>
    </row>
    <row r="59" spans="1:13" ht="15" customHeight="1" x14ac:dyDescent="0.2">
      <c r="A59" s="540"/>
      <c r="B59" s="541"/>
      <c r="C59" s="541"/>
      <c r="D59" s="541"/>
      <c r="E59" s="541"/>
      <c r="F59" s="541"/>
      <c r="G59" s="541"/>
      <c r="H59" s="541"/>
      <c r="I59" s="541"/>
      <c r="J59" s="541"/>
      <c r="K59" s="541"/>
      <c r="L59" s="541"/>
      <c r="M59" s="542"/>
    </row>
    <row r="60" spans="1:13" ht="15" customHeight="1" x14ac:dyDescent="0.2">
      <c r="A60" s="540"/>
      <c r="B60" s="541"/>
      <c r="C60" s="541"/>
      <c r="D60" s="541"/>
      <c r="E60" s="541"/>
      <c r="F60" s="541"/>
      <c r="G60" s="541"/>
      <c r="H60" s="541"/>
      <c r="I60" s="541"/>
      <c r="J60" s="541"/>
      <c r="K60" s="541"/>
      <c r="L60" s="541"/>
      <c r="M60" s="542"/>
    </row>
    <row r="61" spans="1:13" ht="15" customHeight="1" x14ac:dyDescent="0.2">
      <c r="A61" s="360"/>
      <c r="B61" s="361"/>
      <c r="C61" s="361"/>
      <c r="D61" s="361"/>
      <c r="E61" s="361"/>
      <c r="F61" s="470"/>
      <c r="G61" s="470"/>
      <c r="H61" s="470"/>
      <c r="I61" s="470"/>
      <c r="J61" s="470"/>
      <c r="K61" s="470"/>
      <c r="L61" s="470"/>
      <c r="M61" s="471"/>
    </row>
    <row r="62" spans="1:13" ht="15" customHeight="1" x14ac:dyDescent="0.2">
      <c r="A62" s="540" t="s">
        <v>466</v>
      </c>
      <c r="B62" s="541"/>
      <c r="C62" s="541"/>
      <c r="D62" s="541"/>
      <c r="E62" s="541"/>
      <c r="F62" s="541"/>
      <c r="G62" s="541"/>
      <c r="H62" s="541"/>
      <c r="I62" s="541"/>
      <c r="J62" s="541"/>
      <c r="K62" s="541"/>
      <c r="L62" s="541"/>
      <c r="M62" s="542"/>
    </row>
    <row r="63" spans="1:13" ht="15" customHeight="1" x14ac:dyDescent="0.2">
      <c r="A63" s="540"/>
      <c r="B63" s="541"/>
      <c r="C63" s="541"/>
      <c r="D63" s="541"/>
      <c r="E63" s="541"/>
      <c r="F63" s="541"/>
      <c r="G63" s="541"/>
      <c r="H63" s="541"/>
      <c r="I63" s="541"/>
      <c r="J63" s="541"/>
      <c r="K63" s="541"/>
      <c r="L63" s="541"/>
      <c r="M63" s="542"/>
    </row>
    <row r="64" spans="1:13" ht="15" customHeight="1" x14ac:dyDescent="0.2">
      <c r="A64" s="543" t="s">
        <v>459</v>
      </c>
      <c r="B64" s="544"/>
      <c r="C64" s="544"/>
      <c r="D64" s="544"/>
      <c r="E64" s="544"/>
      <c r="F64" s="544"/>
      <c r="G64" s="544"/>
      <c r="H64" s="544"/>
      <c r="I64" s="544"/>
      <c r="J64" s="544"/>
      <c r="K64" s="544"/>
      <c r="L64" s="544"/>
      <c r="M64" s="545"/>
    </row>
    <row r="65" spans="1:13" ht="15" customHeight="1" x14ac:dyDescent="0.2">
      <c r="A65" s="543" t="s">
        <v>607</v>
      </c>
      <c r="B65" s="544"/>
      <c r="C65" s="544"/>
      <c r="D65" s="544"/>
      <c r="E65" s="544"/>
      <c r="F65" s="544"/>
      <c r="G65" s="544"/>
      <c r="H65" s="544"/>
      <c r="I65" s="544"/>
      <c r="J65" s="544"/>
      <c r="K65" s="544"/>
      <c r="L65" s="544"/>
      <c r="M65" s="545"/>
    </row>
    <row r="66" spans="1:13" x14ac:dyDescent="0.2">
      <c r="A66" s="362"/>
      <c r="B66" s="363"/>
      <c r="C66" s="363"/>
      <c r="D66" s="363"/>
      <c r="E66" s="363"/>
      <c r="F66" s="363"/>
      <c r="G66" s="363"/>
      <c r="H66" s="363"/>
      <c r="I66" s="363"/>
      <c r="J66" s="363"/>
      <c r="K66" s="363"/>
      <c r="L66" s="363"/>
      <c r="M66" s="364"/>
    </row>
    <row r="67" spans="1:13" ht="12.75" x14ac:dyDescent="0.2">
      <c r="A67" s="335" t="s">
        <v>468</v>
      </c>
    </row>
  </sheetData>
  <sheetProtection algorithmName="SHA-512" hashValue="Ej42JO/kXxvzYT4E0a+alDa7VUz0ZHyOaMuNBClGD1qFCPVe59TrWcTXs8eazDMdE0jF8L3NdxiwmivYG8VRGg==" saltValue="kQOZmhnU4T5lkLWXPid/PQ==" spinCount="100000" sheet="1" objects="1" scenarios="1"/>
  <mergeCells count="36">
    <mergeCell ref="A4:M4"/>
    <mergeCell ref="A29:M31"/>
    <mergeCell ref="A62:M63"/>
    <mergeCell ref="A1:M3"/>
    <mergeCell ref="A16:M17"/>
    <mergeCell ref="A7:M8"/>
    <mergeCell ref="A10:M14"/>
    <mergeCell ref="A58:M60"/>
    <mergeCell ref="A25:M26"/>
    <mergeCell ref="A6:M6"/>
    <mergeCell ref="A23:M23"/>
    <mergeCell ref="A24:M24"/>
    <mergeCell ref="A36:M36"/>
    <mergeCell ref="A37:M37"/>
    <mergeCell ref="A38:M38"/>
    <mergeCell ref="A52:E52"/>
    <mergeCell ref="A19:M21"/>
    <mergeCell ref="A28:M28"/>
    <mergeCell ref="A33:M33"/>
    <mergeCell ref="A34:M34"/>
    <mergeCell ref="A35:M35"/>
    <mergeCell ref="A46:M50"/>
    <mergeCell ref="A65:M65"/>
    <mergeCell ref="F51:M55"/>
    <mergeCell ref="A39:E39"/>
    <mergeCell ref="A40:E40"/>
    <mergeCell ref="A41:E41"/>
    <mergeCell ref="A42:E42"/>
    <mergeCell ref="A43:E43"/>
    <mergeCell ref="A44:E44"/>
    <mergeCell ref="F39:M44"/>
    <mergeCell ref="A45:M45"/>
    <mergeCell ref="A51:E51"/>
    <mergeCell ref="A53:E53"/>
    <mergeCell ref="A54:E54"/>
    <mergeCell ref="A64:M64"/>
  </mergeCells>
  <pageMargins left="0.70866141732283472" right="0.70866141732283472" top="0.74803149606299213" bottom="0.74803149606299213"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U249"/>
  <sheetViews>
    <sheetView showGridLines="0" topLeftCell="A4" zoomScaleNormal="100" workbookViewId="0">
      <selection activeCell="H73" sqref="H73"/>
    </sheetView>
  </sheetViews>
  <sheetFormatPr defaultColWidth="9.140625" defaultRowHeight="15" x14ac:dyDescent="0.25"/>
  <cols>
    <col min="1" max="1" width="14.85546875" style="181" customWidth="1"/>
    <col min="2" max="2" width="12.7109375" style="181" customWidth="1"/>
    <col min="3" max="3" width="11.28515625" style="181" customWidth="1"/>
    <col min="4" max="19" width="9.140625" style="181"/>
    <col min="20" max="111" width="0" style="181" hidden="1" customWidth="1"/>
    <col min="112" max="16384" width="9.140625" style="181"/>
  </cols>
  <sheetData>
    <row r="1" spans="1:14" ht="21" x14ac:dyDescent="0.35">
      <c r="A1" s="180" t="s">
        <v>91</v>
      </c>
    </row>
    <row r="2" spans="1:14" ht="15.75" thickBot="1" x14ac:dyDescent="0.3">
      <c r="A2" s="182" t="s">
        <v>152</v>
      </c>
      <c r="B2" s="183"/>
      <c r="C2" s="183"/>
      <c r="D2" s="183"/>
      <c r="E2" s="183"/>
      <c r="F2" s="183"/>
      <c r="G2" s="183"/>
      <c r="H2" s="183"/>
      <c r="I2" s="183"/>
    </row>
    <row r="3" spans="1:14" ht="15.75" thickTop="1" x14ac:dyDescent="0.25">
      <c r="A3" s="176"/>
      <c r="B3" s="184"/>
      <c r="C3" s="184"/>
      <c r="D3" s="184"/>
      <c r="E3" s="184"/>
      <c r="F3" s="184"/>
      <c r="G3" s="184"/>
      <c r="H3" s="185"/>
      <c r="K3" s="186" t="s">
        <v>153</v>
      </c>
      <c r="L3" s="187"/>
      <c r="M3" s="187"/>
      <c r="N3" s="188"/>
    </row>
    <row r="4" spans="1:14" x14ac:dyDescent="0.25">
      <c r="A4" s="480"/>
      <c r="B4" s="184"/>
      <c r="C4" s="184"/>
      <c r="D4" s="184"/>
      <c r="E4" s="184"/>
      <c r="F4" s="184"/>
      <c r="G4" s="184"/>
      <c r="H4" s="185"/>
      <c r="K4" s="189" t="s">
        <v>154</v>
      </c>
      <c r="L4" s="190"/>
      <c r="M4" s="190"/>
      <c r="N4" s="191"/>
    </row>
    <row r="5" spans="1:14" x14ac:dyDescent="0.25">
      <c r="A5" s="176" t="s">
        <v>440</v>
      </c>
      <c r="B5" s="184"/>
      <c r="C5" s="184"/>
      <c r="D5" s="184"/>
      <c r="E5" s="184"/>
      <c r="F5" s="184"/>
      <c r="G5" s="184"/>
      <c r="H5" s="185"/>
      <c r="K5" s="189" t="s">
        <v>155</v>
      </c>
      <c r="L5" s="190"/>
      <c r="M5" s="190"/>
      <c r="N5" s="191"/>
    </row>
    <row r="6" spans="1:14" ht="15.75" thickBot="1" x14ac:dyDescent="0.3">
      <c r="A6" s="176"/>
      <c r="B6" s="184"/>
      <c r="C6" s="184"/>
      <c r="D6" s="184"/>
      <c r="E6" s="184"/>
      <c r="F6" s="184"/>
      <c r="G6" s="184"/>
      <c r="H6" s="185"/>
      <c r="K6" s="192" t="s">
        <v>503</v>
      </c>
      <c r="L6" s="193"/>
      <c r="M6" s="193"/>
      <c r="N6" s="194"/>
    </row>
    <row r="7" spans="1:14" ht="15.75" thickTop="1" x14ac:dyDescent="0.25">
      <c r="A7" s="176" t="s">
        <v>504</v>
      </c>
      <c r="B7" s="184"/>
      <c r="C7" s="184"/>
      <c r="D7" s="184"/>
      <c r="E7" s="184"/>
      <c r="F7" s="184"/>
      <c r="G7" s="184"/>
      <c r="H7" s="185"/>
    </row>
    <row r="9" spans="1:14" x14ac:dyDescent="0.25">
      <c r="G9" s="195"/>
    </row>
    <row r="10" spans="1:14" ht="15.75" thickBot="1" x14ac:dyDescent="0.3">
      <c r="A10" s="182" t="s">
        <v>391</v>
      </c>
      <c r="B10" s="183"/>
      <c r="C10" s="183"/>
      <c r="G10" s="48"/>
    </row>
    <row r="11" spans="1:14" ht="15.75" thickTop="1" x14ac:dyDescent="0.25">
      <c r="A11" s="196" t="s">
        <v>156</v>
      </c>
      <c r="B11" s="197"/>
      <c r="C11" s="198"/>
      <c r="G11" s="48"/>
    </row>
    <row r="12" spans="1:14" ht="15.75" thickBot="1" x14ac:dyDescent="0.3">
      <c r="A12" s="199" t="s">
        <v>157</v>
      </c>
      <c r="B12" s="200"/>
      <c r="C12" s="201"/>
      <c r="G12" s="48" t="str">
        <f>IF(D27&gt;D14,"Error, building length exceeds roof length","")</f>
        <v/>
      </c>
    </row>
    <row r="13" spans="1:14" ht="16.5" thickTop="1" thickBot="1" x14ac:dyDescent="0.3">
      <c r="A13" s="199" t="s">
        <v>158</v>
      </c>
      <c r="B13" s="200"/>
      <c r="C13" s="201"/>
      <c r="D13" s="49"/>
      <c r="G13" s="202"/>
    </row>
    <row r="14" spans="1:14" ht="16.5" thickTop="1" thickBot="1" x14ac:dyDescent="0.3">
      <c r="A14" s="199" t="s">
        <v>159</v>
      </c>
      <c r="B14" s="200"/>
      <c r="C14" s="201"/>
      <c r="D14" s="50" t="s">
        <v>440</v>
      </c>
      <c r="G14" s="203"/>
    </row>
    <row r="15" spans="1:14" ht="16.5" thickTop="1" thickBot="1" x14ac:dyDescent="0.3">
      <c r="A15" s="199" t="s">
        <v>160</v>
      </c>
      <c r="B15" s="200"/>
      <c r="C15" s="201"/>
      <c r="D15" s="50" t="s">
        <v>440</v>
      </c>
      <c r="G15" s="203"/>
    </row>
    <row r="16" spans="1:14" ht="16.5" thickTop="1" thickBot="1" x14ac:dyDescent="0.3">
      <c r="A16" s="199" t="s">
        <v>161</v>
      </c>
      <c r="B16" s="200"/>
      <c r="C16" s="201"/>
      <c r="F16" s="204">
        <v>8</v>
      </c>
      <c r="G16" s="203"/>
    </row>
    <row r="17" spans="1:18" ht="16.5" thickTop="1" thickBot="1" x14ac:dyDescent="0.3">
      <c r="A17" s="199" t="s">
        <v>379</v>
      </c>
      <c r="B17" s="200"/>
      <c r="C17" s="201"/>
      <c r="D17" s="50">
        <v>0</v>
      </c>
      <c r="F17" s="204"/>
      <c r="G17" s="203"/>
    </row>
    <row r="18" spans="1:18" ht="20.25" customHeight="1" thickTop="1" x14ac:dyDescent="0.25">
      <c r="A18" s="199" t="s">
        <v>162</v>
      </c>
      <c r="B18" s="200"/>
      <c r="C18" s="201"/>
      <c r="G18" s="203"/>
    </row>
    <row r="19" spans="1:18" ht="19.5" customHeight="1" thickBot="1" x14ac:dyDescent="0.3">
      <c r="A19" s="199" t="s">
        <v>163</v>
      </c>
      <c r="B19" s="200"/>
      <c r="C19" s="201"/>
      <c r="F19" s="204">
        <v>60</v>
      </c>
    </row>
    <row r="20" spans="1:18" ht="19.5" customHeight="1" thickTop="1" thickBot="1" x14ac:dyDescent="0.3">
      <c r="A20" s="199" t="s">
        <v>164</v>
      </c>
      <c r="B20" s="200"/>
      <c r="C20" s="201"/>
      <c r="D20" s="50">
        <v>0</v>
      </c>
      <c r="F20" s="204"/>
    </row>
    <row r="21" spans="1:18" ht="17.25" customHeight="1" thickTop="1" thickBot="1" x14ac:dyDescent="0.3">
      <c r="A21" s="205" t="s">
        <v>165</v>
      </c>
      <c r="B21" s="200"/>
      <c r="C21" s="201"/>
      <c r="F21" s="206">
        <v>2</v>
      </c>
    </row>
    <row r="22" spans="1:18" ht="16.5" thickTop="1" thickBot="1" x14ac:dyDescent="0.3">
      <c r="A22" s="207" t="s">
        <v>166</v>
      </c>
      <c r="B22" s="208"/>
      <c r="C22" s="209"/>
      <c r="D22" s="50">
        <v>3</v>
      </c>
      <c r="F22" s="206"/>
    </row>
    <row r="23" spans="1:18" ht="15.75" thickTop="1" x14ac:dyDescent="0.25">
      <c r="I23" s="210" t="s">
        <v>167</v>
      </c>
    </row>
    <row r="24" spans="1:18" ht="15.75" thickBot="1" x14ac:dyDescent="0.3">
      <c r="A24" s="211" t="s">
        <v>392</v>
      </c>
    </row>
    <row r="25" spans="1:18" ht="16.5" thickTop="1" thickBot="1" x14ac:dyDescent="0.3">
      <c r="A25" s="212" t="s">
        <v>168</v>
      </c>
      <c r="B25" s="213"/>
      <c r="C25" s="214"/>
      <c r="F25" s="204">
        <v>200</v>
      </c>
      <c r="P25" s="215"/>
      <c r="Q25" s="215"/>
      <c r="R25" s="215"/>
    </row>
    <row r="26" spans="1:18" ht="16.5" thickTop="1" thickBot="1" x14ac:dyDescent="0.3">
      <c r="A26" s="216" t="s">
        <v>169</v>
      </c>
      <c r="B26" s="217"/>
      <c r="C26" s="218"/>
      <c r="D26" s="52"/>
      <c r="F26" s="204"/>
      <c r="P26" s="215"/>
      <c r="Q26" s="215"/>
      <c r="R26" s="215"/>
    </row>
    <row r="27" spans="1:18" ht="16.5" thickTop="1" thickBot="1" x14ac:dyDescent="0.3">
      <c r="A27" s="216" t="s">
        <v>170</v>
      </c>
      <c r="B27" s="217"/>
      <c r="C27" s="218"/>
      <c r="D27" s="53" t="s">
        <v>440</v>
      </c>
      <c r="P27" s="215"/>
      <c r="Q27" s="219"/>
      <c r="R27" s="215"/>
    </row>
    <row r="28" spans="1:18" ht="16.5" thickTop="1" thickBot="1" x14ac:dyDescent="0.3">
      <c r="A28" s="216" t="s">
        <v>171</v>
      </c>
      <c r="B28" s="217"/>
      <c r="C28" s="218"/>
      <c r="D28" s="53" t="s">
        <v>440</v>
      </c>
      <c r="P28" s="215"/>
      <c r="Q28" s="219"/>
      <c r="R28" s="215"/>
    </row>
    <row r="29" spans="1:18" ht="16.5" thickTop="1" thickBot="1" x14ac:dyDescent="0.3">
      <c r="A29" s="216" t="s">
        <v>172</v>
      </c>
      <c r="B29" s="217"/>
      <c r="C29" s="218"/>
      <c r="D29" s="52" t="s">
        <v>440</v>
      </c>
      <c r="P29" s="215"/>
      <c r="Q29" s="220"/>
      <c r="R29" s="215"/>
    </row>
    <row r="30" spans="1:18" ht="16.5" thickTop="1" thickBot="1" x14ac:dyDescent="0.3">
      <c r="A30" s="216" t="s">
        <v>173</v>
      </c>
      <c r="B30" s="217"/>
      <c r="C30" s="218"/>
      <c r="D30" s="52" t="s">
        <v>440</v>
      </c>
      <c r="G30" s="48" t="str">
        <f>IF(D28&gt;D15,"Error, building width exceeds roof width","")</f>
        <v/>
      </c>
      <c r="P30" s="215"/>
      <c r="Q30" s="220"/>
      <c r="R30" s="215"/>
    </row>
    <row r="31" spans="1:18" ht="16.5" thickTop="1" thickBot="1" x14ac:dyDescent="0.3">
      <c r="A31" s="221" t="s">
        <v>174</v>
      </c>
      <c r="B31" s="222"/>
      <c r="C31" s="223"/>
      <c r="D31" s="52" t="s">
        <v>440</v>
      </c>
      <c r="P31" s="215"/>
      <c r="Q31" s="220"/>
      <c r="R31" s="215"/>
    </row>
    <row r="32" spans="1:18" ht="15.75" thickTop="1" x14ac:dyDescent="0.25">
      <c r="P32" s="215"/>
      <c r="Q32" s="215"/>
      <c r="R32" s="215"/>
    </row>
    <row r="33" spans="1:14" ht="15.75" thickBot="1" x14ac:dyDescent="0.3">
      <c r="A33" s="211" t="str">
        <f>IF(NumStoreys=1,"No Lower storey","Lower storey details")</f>
        <v>Lower storey details</v>
      </c>
    </row>
    <row r="34" spans="1:14" ht="16.5" thickTop="1" thickBot="1" x14ac:dyDescent="0.3">
      <c r="A34" s="212" t="str">
        <f>IF(NumStoreys=2,"Average exterior wall cladding weight","Not used as only single storey")</f>
        <v>Average exterior wall cladding weight</v>
      </c>
      <c r="B34" s="213"/>
      <c r="C34" s="214"/>
      <c r="F34" s="204">
        <v>200</v>
      </c>
    </row>
    <row r="35" spans="1:14" ht="16.5" thickTop="1" thickBot="1" x14ac:dyDescent="0.3">
      <c r="A35" s="216" t="str">
        <f>IF(NumStoreys=2,"Specified wall cladding weight option (kg/m2)","")</f>
        <v>Specified wall cladding weight option (kg/m2)</v>
      </c>
      <c r="B35" s="217"/>
      <c r="C35" s="218"/>
      <c r="D35" s="52"/>
      <c r="F35" s="204"/>
    </row>
    <row r="36" spans="1:14" ht="16.5" thickTop="1" thickBot="1" x14ac:dyDescent="0.3">
      <c r="A36" s="216" t="str">
        <f>IF(NumStoreys=2,"LL = Building length (m)","")</f>
        <v>LL = Building length (m)</v>
      </c>
      <c r="B36" s="217"/>
      <c r="C36" s="218"/>
      <c r="D36" s="53"/>
    </row>
    <row r="37" spans="1:14" ht="16.5" thickTop="1" thickBot="1" x14ac:dyDescent="0.3">
      <c r="A37" s="216" t="str">
        <f>IF(NumStoreys=2,"WL = Building width (m)","")</f>
        <v>WL = Building width (m)</v>
      </c>
      <c r="B37" s="217"/>
      <c r="C37" s="218"/>
      <c r="D37" s="53"/>
    </row>
    <row r="38" spans="1:14" ht="16.5" thickTop="1" thickBot="1" x14ac:dyDescent="0.3">
      <c r="A38" s="216" t="str">
        <f>IF(NumStoreys=2,"Gross building plan area (m2)","")</f>
        <v>Gross building plan area (m2)</v>
      </c>
      <c r="B38" s="217"/>
      <c r="C38" s="218"/>
      <c r="D38" s="52"/>
    </row>
    <row r="39" spans="1:14" ht="16.5" thickTop="1" thickBot="1" x14ac:dyDescent="0.3">
      <c r="A39" s="216" t="str">
        <f>IF(NumStoreys=2,"HLI = Interior wall height","")</f>
        <v>HLI = Interior wall height</v>
      </c>
      <c r="B39" s="217"/>
      <c r="C39" s="218"/>
      <c r="D39" s="52"/>
      <c r="G39" s="224"/>
      <c r="H39" s="224"/>
      <c r="K39" s="224"/>
      <c r="L39" s="224"/>
      <c r="M39" s="224"/>
      <c r="N39" s="224"/>
    </row>
    <row r="40" spans="1:14" ht="16.5" thickTop="1" thickBot="1" x14ac:dyDescent="0.3">
      <c r="A40" s="221" t="str">
        <f>IF(NumStoreys=2,"HLE = Exterior wall height","")</f>
        <v>HLE = Exterior wall height</v>
      </c>
      <c r="B40" s="222"/>
      <c r="C40" s="223"/>
      <c r="D40" s="52"/>
      <c r="G40" s="224"/>
      <c r="H40" s="224"/>
      <c r="J40" s="224"/>
      <c r="K40" s="224"/>
      <c r="L40" s="224"/>
      <c r="M40" s="224"/>
      <c r="N40" s="224"/>
    </row>
    <row r="41" spans="1:14" ht="15.75" thickTop="1" x14ac:dyDescent="0.25">
      <c r="J41" s="210" t="s">
        <v>176</v>
      </c>
    </row>
    <row r="42" spans="1:14" ht="15.75" thickBot="1" x14ac:dyDescent="0.3">
      <c r="A42" s="211" t="str">
        <f>IF(Slab=2,"No subfloor","Subfloor details")</f>
        <v>No subfloor</v>
      </c>
    </row>
    <row r="43" spans="1:14" ht="16.5" thickTop="1" thickBot="1" x14ac:dyDescent="0.3">
      <c r="A43" s="212" t="str">
        <f>IF(Slab=1,"Average exterior wall cladding weight","Not used as no subfloor")</f>
        <v>Not used as no subfloor</v>
      </c>
      <c r="B43" s="213"/>
      <c r="C43" s="214"/>
      <c r="F43" s="204">
        <v>200</v>
      </c>
      <c r="K43" s="195"/>
      <c r="L43" s="195"/>
      <c r="M43" s="195"/>
      <c r="N43" s="195"/>
    </row>
    <row r="44" spans="1:14" ht="16.5" thickTop="1" thickBot="1" x14ac:dyDescent="0.3">
      <c r="A44" s="216" t="str">
        <f>IF(Slab=1,"Specified wall cladding weight option (kg/m2)","")</f>
        <v/>
      </c>
      <c r="B44" s="217"/>
      <c r="C44" s="218"/>
      <c r="D44" s="52"/>
      <c r="F44" s="204"/>
      <c r="K44" s="195"/>
      <c r="L44" s="195"/>
      <c r="M44" s="195"/>
      <c r="N44" s="195"/>
    </row>
    <row r="45" spans="1:14" ht="16.5" thickTop="1" thickBot="1" x14ac:dyDescent="0.3">
      <c r="A45" s="216" t="str">
        <f>IF(Slab=1,"LS = Building length (m)","")</f>
        <v/>
      </c>
      <c r="B45" s="217"/>
      <c r="C45" s="218"/>
      <c r="D45" s="53" t="s">
        <v>440</v>
      </c>
      <c r="K45" s="195"/>
      <c r="L45" s="195"/>
      <c r="M45" s="195"/>
      <c r="N45" s="195"/>
    </row>
    <row r="46" spans="1:14" ht="16.5" thickTop="1" thickBot="1" x14ac:dyDescent="0.3">
      <c r="A46" s="216" t="str">
        <f>IF(Slab=1,"WS = Building width (m)","")</f>
        <v/>
      </c>
      <c r="B46" s="217"/>
      <c r="C46" s="218"/>
      <c r="D46" s="53" t="s">
        <v>440</v>
      </c>
      <c r="K46" s="195"/>
      <c r="L46" s="225"/>
      <c r="M46" s="195"/>
      <c r="N46" s="195"/>
    </row>
    <row r="47" spans="1:14" ht="16.5" thickTop="1" thickBot="1" x14ac:dyDescent="0.3">
      <c r="A47" s="216" t="str">
        <f>IF(Slab=1,"Gross building plan area (m2)","")</f>
        <v/>
      </c>
      <c r="B47" s="217"/>
      <c r="C47" s="218"/>
      <c r="D47" s="52" t="s">
        <v>440</v>
      </c>
      <c r="K47" s="195"/>
      <c r="L47" s="195"/>
      <c r="M47" s="195"/>
      <c r="N47" s="195"/>
    </row>
    <row r="48" spans="1:14" ht="16.5" thickTop="1" thickBot="1" x14ac:dyDescent="0.3">
      <c r="A48" s="221" t="str">
        <f>IF(Slab=1,"HS = Subfloor height","")</f>
        <v/>
      </c>
      <c r="B48" s="222"/>
      <c r="C48" s="223"/>
      <c r="D48" s="52" t="s">
        <v>440</v>
      </c>
      <c r="G48" s="204">
        <v>60</v>
      </c>
      <c r="K48" s="226"/>
    </row>
    <row r="49" spans="1:11" ht="16.5" thickTop="1" thickBot="1" x14ac:dyDescent="0.3"/>
    <row r="50" spans="1:11" ht="15.75" thickTop="1" x14ac:dyDescent="0.25">
      <c r="A50" s="227" t="s">
        <v>178</v>
      </c>
      <c r="B50" s="197"/>
      <c r="C50" s="197"/>
      <c r="D50" s="197"/>
      <c r="E50" s="197"/>
      <c r="F50" s="197"/>
      <c r="G50" s="197"/>
      <c r="H50" s="197"/>
      <c r="I50" s="197"/>
      <c r="J50" s="228"/>
      <c r="K50" s="229"/>
    </row>
    <row r="51" spans="1:11" ht="18.75" customHeight="1" x14ac:dyDescent="0.25">
      <c r="A51" s="230" t="s">
        <v>179</v>
      </c>
      <c r="B51" s="200"/>
      <c r="C51" s="200"/>
      <c r="D51" s="200"/>
      <c r="E51" s="200"/>
      <c r="F51" s="200"/>
      <c r="G51" s="200"/>
      <c r="H51" s="200"/>
      <c r="I51" s="200"/>
      <c r="J51" s="231"/>
      <c r="K51" s="232"/>
    </row>
    <row r="52" spans="1:11" ht="19.5" customHeight="1" x14ac:dyDescent="0.25">
      <c r="A52" s="205"/>
      <c r="B52" s="233" t="s">
        <v>180</v>
      </c>
      <c r="C52" s="200"/>
      <c r="D52" s="200"/>
      <c r="E52" s="200"/>
      <c r="F52" s="200"/>
      <c r="G52" s="200"/>
      <c r="H52" s="200"/>
      <c r="I52" s="200"/>
      <c r="J52" s="231"/>
      <c r="K52" s="232"/>
    </row>
    <row r="53" spans="1:11" ht="15.75" thickBot="1" x14ac:dyDescent="0.3">
      <c r="A53" s="230"/>
      <c r="B53" s="231"/>
      <c r="C53" s="200"/>
      <c r="D53" s="200"/>
      <c r="E53" s="200"/>
      <c r="F53" s="200"/>
      <c r="G53" s="200"/>
      <c r="H53" s="200"/>
      <c r="I53" s="200"/>
      <c r="J53" s="231"/>
      <c r="K53" s="232"/>
    </row>
    <row r="54" spans="1:11" ht="16.5" thickTop="1" thickBot="1" x14ac:dyDescent="0.3">
      <c r="A54" s="230"/>
      <c r="B54" s="233" t="s">
        <v>181</v>
      </c>
      <c r="C54" s="200"/>
      <c r="D54" s="200"/>
      <c r="E54" s="200"/>
      <c r="F54" s="200"/>
      <c r="G54" s="200"/>
      <c r="H54" s="200"/>
      <c r="I54" s="231"/>
      <c r="J54" s="54">
        <v>50</v>
      </c>
      <c r="K54" s="234" t="s">
        <v>182</v>
      </c>
    </row>
    <row r="55" spans="1:11" ht="15.75" thickTop="1" x14ac:dyDescent="0.25">
      <c r="A55" s="230"/>
      <c r="B55" s="200"/>
      <c r="C55" s="200"/>
      <c r="D55" s="200"/>
      <c r="E55" s="200"/>
      <c r="F55" s="200"/>
      <c r="G55" s="200"/>
      <c r="H55" s="200"/>
      <c r="I55" s="200"/>
      <c r="J55" s="231"/>
      <c r="K55" s="232"/>
    </row>
    <row r="56" spans="1:11" ht="15.75" thickBot="1" x14ac:dyDescent="0.3">
      <c r="A56" s="235"/>
      <c r="B56" s="236" t="s">
        <v>183</v>
      </c>
      <c r="C56" s="208"/>
      <c r="D56" s="208"/>
      <c r="E56" s="208"/>
      <c r="F56" s="208"/>
      <c r="G56" s="208"/>
      <c r="H56" s="208"/>
      <c r="I56" s="208"/>
      <c r="J56" s="237"/>
      <c r="K56" s="238"/>
    </row>
    <row r="57" spans="1:11" ht="15.75" thickTop="1" x14ac:dyDescent="0.25">
      <c r="A57" s="239" t="s">
        <v>184</v>
      </c>
      <c r="B57" s="240"/>
      <c r="C57" s="241"/>
      <c r="D57" s="241"/>
      <c r="E57" s="242"/>
      <c r="F57" s="243"/>
    </row>
    <row r="58" spans="1:11" x14ac:dyDescent="0.25">
      <c r="A58" s="244" t="s">
        <v>185</v>
      </c>
      <c r="B58" s="240"/>
      <c r="C58" s="241"/>
      <c r="D58" s="241"/>
      <c r="E58" s="245"/>
      <c r="F58" s="243"/>
      <c r="H58" s="181" t="s">
        <v>186</v>
      </c>
      <c r="K58" s="181" t="str">
        <f>INDEX(C92:C97,WSIfromtable)</f>
        <v>High</v>
      </c>
    </row>
    <row r="59" spans="1:11" x14ac:dyDescent="0.25">
      <c r="A59" s="244" t="s">
        <v>187</v>
      </c>
      <c r="B59" s="240"/>
      <c r="C59" s="241"/>
      <c r="D59" s="241"/>
      <c r="E59" s="245"/>
      <c r="F59" s="243"/>
      <c r="H59" s="246" t="str">
        <f>IF(WSIfromtable=6,"Warning - SED required. Analysis will be very conservative unless the wind speed is specified","")</f>
        <v/>
      </c>
    </row>
    <row r="60" spans="1:11" x14ac:dyDescent="0.25">
      <c r="A60" s="244" t="s">
        <v>188</v>
      </c>
      <c r="B60" s="240"/>
      <c r="C60" s="241"/>
      <c r="D60" s="241"/>
      <c r="E60" s="245"/>
      <c r="F60" s="243"/>
      <c r="H60" s="246" t="str">
        <f>IF(WSIfromtable=6,"Wind speed is taken as 100 m/sec","")</f>
        <v/>
      </c>
    </row>
    <row r="61" spans="1:11" hidden="1" x14ac:dyDescent="0.25"/>
    <row r="62" spans="1:11" s="250" customFormat="1" hidden="1" x14ac:dyDescent="0.25">
      <c r="A62" s="247"/>
      <c r="B62" s="247"/>
      <c r="C62" s="215"/>
      <c r="D62" s="215"/>
      <c r="E62" s="248"/>
      <c r="F62" s="249"/>
    </row>
    <row r="63" spans="1:11" s="250" customFormat="1" x14ac:dyDescent="0.25">
      <c r="A63" s="244" t="s">
        <v>427</v>
      </c>
      <c r="B63" s="240"/>
      <c r="C63" s="241"/>
      <c r="D63" s="241"/>
      <c r="E63" s="245"/>
      <c r="F63" s="243"/>
    </row>
    <row r="64" spans="1:11" ht="15.75" thickBot="1" x14ac:dyDescent="0.3">
      <c r="A64" s="251" t="s">
        <v>189</v>
      </c>
      <c r="B64" s="252"/>
      <c r="C64" s="253"/>
      <c r="D64" s="253"/>
      <c r="E64" s="254"/>
      <c r="F64" s="255"/>
    </row>
    <row r="65" spans="1:10" s="250" customFormat="1" ht="16.5" thickTop="1" thickBot="1" x14ac:dyDescent="0.3">
      <c r="A65" s="247"/>
      <c r="B65" s="247"/>
      <c r="C65" s="215"/>
      <c r="D65" s="215"/>
      <c r="E65" s="248"/>
      <c r="F65" s="249"/>
    </row>
    <row r="66" spans="1:10" s="250" customFormat="1" ht="15.75" thickTop="1" x14ac:dyDescent="0.25">
      <c r="A66" s="212" t="s">
        <v>190</v>
      </c>
      <c r="B66" s="213"/>
      <c r="C66" s="213"/>
      <c r="D66" s="229"/>
      <c r="E66" s="181"/>
      <c r="F66" s="249"/>
    </row>
    <row r="67" spans="1:10" s="250" customFormat="1" ht="15.75" thickBot="1" x14ac:dyDescent="0.3">
      <c r="A67" s="256" t="s">
        <v>191</v>
      </c>
      <c r="B67" s="208"/>
      <c r="C67" s="237"/>
      <c r="D67" s="238"/>
      <c r="E67" s="248"/>
      <c r="F67" s="249"/>
    </row>
    <row r="68" spans="1:10" s="250" customFormat="1" ht="15.75" thickTop="1" x14ac:dyDescent="0.25">
      <c r="A68" s="247"/>
      <c r="B68" s="247"/>
      <c r="C68" s="215"/>
      <c r="D68" s="215"/>
      <c r="E68" s="248"/>
      <c r="F68" s="249"/>
    </row>
    <row r="69" spans="1:10" s="250" customFormat="1" ht="15.75" x14ac:dyDescent="0.25">
      <c r="A69" s="257" t="s">
        <v>389</v>
      </c>
      <c r="B69" s="247"/>
      <c r="C69" s="215"/>
      <c r="D69" s="215"/>
      <c r="E69" s="248"/>
      <c r="F69" s="258"/>
    </row>
    <row r="70" spans="1:10" x14ac:dyDescent="0.25">
      <c r="D70" s="563" t="s">
        <v>192</v>
      </c>
      <c r="E70" s="564"/>
      <c r="F70" s="563" t="s">
        <v>175</v>
      </c>
      <c r="G70" s="564"/>
      <c r="H70" s="563" t="s">
        <v>177</v>
      </c>
      <c r="I70" s="564"/>
    </row>
    <row r="71" spans="1:10" x14ac:dyDescent="0.25">
      <c r="A71" s="259"/>
      <c r="B71" s="260"/>
      <c r="C71" s="260"/>
      <c r="D71" s="58"/>
      <c r="E71" s="58"/>
      <c r="F71" s="58"/>
      <c r="G71" s="58"/>
      <c r="H71" s="58"/>
      <c r="I71" s="58"/>
    </row>
    <row r="72" spans="1:10" x14ac:dyDescent="0.25">
      <c r="A72" s="261" t="s">
        <v>193</v>
      </c>
      <c r="B72" s="260"/>
      <c r="C72" s="260"/>
      <c r="D72" s="262" t="s">
        <v>194</v>
      </c>
      <c r="E72" s="263" t="s">
        <v>195</v>
      </c>
      <c r="F72" s="262" t="s">
        <v>194</v>
      </c>
      <c r="G72" s="263" t="s">
        <v>195</v>
      </c>
      <c r="H72" s="262" t="s">
        <v>194</v>
      </c>
      <c r="I72" s="263" t="s">
        <v>195</v>
      </c>
    </row>
    <row r="73" spans="1:10" x14ac:dyDescent="0.25">
      <c r="A73" s="264" t="s">
        <v>196</v>
      </c>
      <c r="B73" s="260"/>
      <c r="C73" s="260"/>
      <c r="D73" s="57" t="e">
        <f>G129</f>
        <v>#VALUE!</v>
      </c>
      <c r="E73" s="265">
        <f ca="1">PAUW</f>
        <v>45</v>
      </c>
      <c r="F73" s="57" t="e">
        <f>IF(NumStoreys=1,"N/A",G130)</f>
        <v>#VALUE!</v>
      </c>
      <c r="G73" s="265">
        <f ca="1">PALW</f>
        <v>0</v>
      </c>
      <c r="H73" s="57" t="str">
        <f>IF(Slab=2,"N/A",G128)</f>
        <v>N/A</v>
      </c>
      <c r="I73" s="265">
        <f ca="1">PASW</f>
        <v>105</v>
      </c>
      <c r="J73" s="266"/>
    </row>
    <row r="74" spans="1:10" x14ac:dyDescent="0.25">
      <c r="A74" s="264" t="s">
        <v>197</v>
      </c>
      <c r="B74" s="260"/>
      <c r="C74" s="260"/>
      <c r="D74" s="57" t="e">
        <f>F129</f>
        <v>#VALUE!</v>
      </c>
      <c r="E74" s="265">
        <f ca="1">PXUW</f>
        <v>0</v>
      </c>
      <c r="F74" s="57" t="e">
        <f>IF(NumStoreys=1,"N/A",F130)</f>
        <v>#VALUE!</v>
      </c>
      <c r="G74" s="265">
        <f ca="1">PXLW</f>
        <v>0</v>
      </c>
      <c r="H74" s="57" t="str">
        <f>IF(Slab=2,"N/A",F128)</f>
        <v>N/A</v>
      </c>
      <c r="I74" s="265">
        <f ca="1">PXSW</f>
        <v>225</v>
      </c>
      <c r="J74" s="266"/>
    </row>
    <row r="75" spans="1:10" x14ac:dyDescent="0.25">
      <c r="A75" s="264"/>
      <c r="B75" s="260"/>
      <c r="C75" s="260"/>
    </row>
    <row r="76" spans="1:10" x14ac:dyDescent="0.25">
      <c r="A76" s="261" t="s">
        <v>198</v>
      </c>
      <c r="B76" s="260"/>
      <c r="C76" s="260"/>
      <c r="D76" s="267" t="s">
        <v>194</v>
      </c>
      <c r="E76" s="268" t="s">
        <v>195</v>
      </c>
      <c r="F76" s="267" t="s">
        <v>194</v>
      </c>
      <c r="G76" s="268" t="s">
        <v>195</v>
      </c>
      <c r="H76" s="267" t="s">
        <v>194</v>
      </c>
      <c r="I76" s="268" t="s">
        <v>195</v>
      </c>
    </row>
    <row r="77" spans="1:10" x14ac:dyDescent="0.25">
      <c r="A77" s="264" t="s">
        <v>196</v>
      </c>
      <c r="B77" s="260"/>
      <c r="C77" s="260"/>
      <c r="D77" s="57" t="e">
        <f>O237</f>
        <v>#VALUE!</v>
      </c>
      <c r="E77" s="265">
        <f ca="1">PAUE</f>
        <v>55</v>
      </c>
      <c r="F77" s="57" t="e">
        <f>O238</f>
        <v>#VALUE!</v>
      </c>
      <c r="G77" s="265">
        <f ca="1">PALE</f>
        <v>0</v>
      </c>
      <c r="H77" s="57" t="str">
        <f>O239</f>
        <v>N/A</v>
      </c>
      <c r="I77" s="265">
        <f ca="1">PASE</f>
        <v>110</v>
      </c>
    </row>
    <row r="78" spans="1:10" x14ac:dyDescent="0.25">
      <c r="A78" s="264" t="s">
        <v>197</v>
      </c>
      <c r="B78" s="260"/>
      <c r="C78" s="260"/>
      <c r="D78" s="57" t="e">
        <f>O237</f>
        <v>#VALUE!</v>
      </c>
      <c r="E78" s="265">
        <f ca="1">PXUE</f>
        <v>0</v>
      </c>
      <c r="F78" s="57" t="e">
        <f>O238</f>
        <v>#VALUE!</v>
      </c>
      <c r="G78" s="265">
        <f ca="1">PXLE</f>
        <v>0</v>
      </c>
      <c r="H78" s="57" t="str">
        <f>O239</f>
        <v>N/A</v>
      </c>
      <c r="I78" s="265">
        <f ca="1">PXSE</f>
        <v>275</v>
      </c>
    </row>
    <row r="79" spans="1:10" x14ac:dyDescent="0.25">
      <c r="A79" s="269"/>
      <c r="B79" s="260"/>
      <c r="C79" s="260"/>
      <c r="D79" s="58"/>
      <c r="E79" s="58"/>
      <c r="F79" s="58"/>
      <c r="G79" s="58"/>
      <c r="H79" s="58"/>
      <c r="I79" s="58"/>
    </row>
    <row r="80" spans="1:10" ht="15.75" x14ac:dyDescent="0.25">
      <c r="A80" s="270" t="s">
        <v>199</v>
      </c>
      <c r="B80" s="271"/>
      <c r="C80" s="271"/>
    </row>
    <row r="81" spans="1:21" x14ac:dyDescent="0.25">
      <c r="A81" s="272" t="s">
        <v>196</v>
      </c>
      <c r="B81" s="271"/>
      <c r="C81" s="271"/>
      <c r="D81" s="565" t="e">
        <f ca="1">IF(D73&gt;E73,"Inadequate","OK")</f>
        <v>#VALUE!</v>
      </c>
      <c r="E81" s="565"/>
      <c r="F81" s="565" t="e">
        <f ca="1">IF(NumStoreys=1,"N/A",IF(F73&gt;G73,"Inadequate","OK"))</f>
        <v>#VALUE!</v>
      </c>
      <c r="G81" s="565"/>
      <c r="H81" s="565" t="str">
        <f>IF(Slab=2,"N/A",IF(H73&gt;I73,"Inadequate","OK"))</f>
        <v>N/A</v>
      </c>
      <c r="I81" s="565"/>
    </row>
    <row r="82" spans="1:21" x14ac:dyDescent="0.25">
      <c r="A82" s="272" t="s">
        <v>197</v>
      </c>
      <c r="B82" s="271"/>
      <c r="C82" s="271"/>
      <c r="D82" s="565" t="e">
        <f ca="1">IF(D74&gt;E74,"Inadequate","OK")</f>
        <v>#VALUE!</v>
      </c>
      <c r="E82" s="565"/>
      <c r="F82" s="565" t="e">
        <f ca="1">IF(NumStoreys=1,"N/A",IF(F74&gt;G74,"Inadequate","OK"))</f>
        <v>#VALUE!</v>
      </c>
      <c r="G82" s="565"/>
      <c r="H82" s="565" t="str">
        <f>IF(Slab=2,"N/A",IF(H74&gt;I74,"Inadequate","OK"))</f>
        <v>N/A</v>
      </c>
      <c r="I82" s="565"/>
    </row>
    <row r="83" spans="1:21" hidden="1" x14ac:dyDescent="0.25">
      <c r="A83" s="215"/>
      <c r="B83" s="250"/>
      <c r="C83" s="250"/>
      <c r="D83" s="58"/>
      <c r="E83" s="58"/>
      <c r="F83" s="58"/>
      <c r="G83" s="58"/>
      <c r="H83" s="58"/>
      <c r="I83" s="58"/>
    </row>
    <row r="84" spans="1:21" hidden="1" x14ac:dyDescent="0.25">
      <c r="A84" s="215"/>
      <c r="B84" s="250"/>
      <c r="C84" s="250"/>
      <c r="D84" s="58"/>
      <c r="E84" s="58"/>
      <c r="F84" s="58"/>
      <c r="G84" s="58"/>
      <c r="H84" s="58"/>
      <c r="I84" s="58"/>
    </row>
    <row r="85" spans="1:21" hidden="1" x14ac:dyDescent="0.25">
      <c r="A85" s="215"/>
      <c r="B85" s="250"/>
      <c r="C85" s="59">
        <v>1</v>
      </c>
      <c r="D85" s="273" t="s">
        <v>200</v>
      </c>
      <c r="E85" s="274"/>
      <c r="F85" s="274"/>
      <c r="G85" s="274"/>
      <c r="H85" s="274"/>
      <c r="I85" s="274"/>
    </row>
    <row r="86" spans="1:21" hidden="1" x14ac:dyDescent="0.25">
      <c r="A86" s="215"/>
      <c r="B86" s="250"/>
      <c r="C86" s="250" t="s">
        <v>180</v>
      </c>
      <c r="D86" s="250"/>
      <c r="E86" s="274"/>
      <c r="F86" s="274"/>
      <c r="G86" s="274"/>
      <c r="H86" s="274"/>
      <c r="I86" s="274"/>
    </row>
    <row r="87" spans="1:21" hidden="1" x14ac:dyDescent="0.25">
      <c r="A87" s="215"/>
      <c r="B87" s="250"/>
      <c r="C87" s="250" t="s">
        <v>201</v>
      </c>
      <c r="D87" s="250"/>
      <c r="E87" s="274"/>
      <c r="F87" s="274"/>
      <c r="G87" s="274"/>
      <c r="H87" s="274"/>
      <c r="I87" s="274"/>
      <c r="M87" s="181" t="s">
        <v>202</v>
      </c>
      <c r="N87" s="275">
        <f>K91+2*(G91-1)</f>
        <v>1</v>
      </c>
      <c r="O87" s="183"/>
      <c r="P87" s="183" t="s">
        <v>203</v>
      </c>
      <c r="Q87" s="276">
        <f>I91+2*(E91-1)</f>
        <v>4</v>
      </c>
      <c r="R87" s="183"/>
      <c r="S87" s="183" t="s">
        <v>204</v>
      </c>
      <c r="T87" s="276">
        <f>INDEX(N91:U94,Q87,N87)</f>
        <v>3</v>
      </c>
      <c r="U87" s="183">
        <f>IF(J91=2,T87,IF(T87&gt;2,6,MIN(6,T87+2)))</f>
        <v>3</v>
      </c>
    </row>
    <row r="88" spans="1:21" hidden="1" x14ac:dyDescent="0.25">
      <c r="A88" s="215"/>
      <c r="B88" s="250"/>
      <c r="C88" s="250" t="s">
        <v>205</v>
      </c>
      <c r="D88" s="250"/>
      <c r="E88" s="274"/>
      <c r="F88" s="274"/>
      <c r="G88" s="274"/>
      <c r="H88" s="274"/>
      <c r="I88" s="274"/>
      <c r="O88" s="183"/>
      <c r="P88" s="183"/>
      <c r="Q88" s="183"/>
      <c r="R88" s="183" t="s">
        <v>206</v>
      </c>
      <c r="T88" s="183">
        <f>INDEX(B92:B97,U87)</f>
        <v>44</v>
      </c>
      <c r="U88" s="183" t="s">
        <v>207</v>
      </c>
    </row>
    <row r="89" spans="1:21" hidden="1" x14ac:dyDescent="0.25">
      <c r="A89" s="215"/>
      <c r="B89" s="250"/>
      <c r="C89" s="250"/>
      <c r="D89" s="250"/>
      <c r="E89" s="274"/>
      <c r="F89" s="274"/>
      <c r="G89" s="274"/>
      <c r="H89" s="274"/>
      <c r="I89" s="274"/>
      <c r="N89" s="181" t="s">
        <v>208</v>
      </c>
      <c r="O89" s="183"/>
      <c r="P89" s="183"/>
      <c r="Q89" s="183"/>
      <c r="R89" s="183"/>
      <c r="S89" s="183"/>
      <c r="T89" s="183"/>
      <c r="U89" s="183"/>
    </row>
    <row r="90" spans="1:21" hidden="1" x14ac:dyDescent="0.25">
      <c r="A90" s="215"/>
      <c r="B90" s="277">
        <f>INDEX(B92:B97,C91)</f>
        <v>44</v>
      </c>
      <c r="C90" s="273" t="s">
        <v>209</v>
      </c>
      <c r="D90" s="278"/>
      <c r="E90" s="278" t="s">
        <v>210</v>
      </c>
      <c r="F90" s="278"/>
      <c r="G90" s="278" t="s">
        <v>211</v>
      </c>
      <c r="H90" s="278"/>
      <c r="I90" s="278" t="s">
        <v>212</v>
      </c>
      <c r="J90" s="278" t="s">
        <v>428</v>
      </c>
      <c r="K90" s="287" t="s">
        <v>213</v>
      </c>
      <c r="L90" s="47"/>
      <c r="M90" s="62"/>
      <c r="N90" s="62">
        <v>1</v>
      </c>
      <c r="O90" s="62">
        <v>2</v>
      </c>
      <c r="P90" s="63">
        <v>3</v>
      </c>
      <c r="Q90" s="63">
        <v>4</v>
      </c>
      <c r="R90" s="63">
        <v>5</v>
      </c>
      <c r="S90" s="63">
        <v>6</v>
      </c>
      <c r="T90" s="63">
        <v>7</v>
      </c>
      <c r="U90" s="63">
        <v>8</v>
      </c>
    </row>
    <row r="91" spans="1:21" hidden="1" x14ac:dyDescent="0.25">
      <c r="A91" s="215"/>
      <c r="B91" s="61"/>
      <c r="C91" s="61">
        <v>3</v>
      </c>
      <c r="D91" s="55"/>
      <c r="E91" s="64">
        <v>2</v>
      </c>
      <c r="F91" s="55"/>
      <c r="G91" s="64">
        <v>1</v>
      </c>
      <c r="H91" s="60"/>
      <c r="I91" s="64">
        <v>2</v>
      </c>
      <c r="J91" s="64">
        <v>2</v>
      </c>
      <c r="K91" s="64">
        <v>1</v>
      </c>
      <c r="L91" s="47"/>
      <c r="M91" s="62">
        <v>1</v>
      </c>
      <c r="N91" s="65">
        <v>1</v>
      </c>
      <c r="O91" s="66">
        <v>2</v>
      </c>
      <c r="P91" s="66">
        <v>2</v>
      </c>
      <c r="Q91" s="66">
        <v>3</v>
      </c>
      <c r="R91" s="66">
        <v>3</v>
      </c>
      <c r="S91" s="66">
        <v>3</v>
      </c>
      <c r="T91" s="66">
        <v>3</v>
      </c>
      <c r="U91" s="66">
        <v>4</v>
      </c>
    </row>
    <row r="92" spans="1:21" hidden="1" x14ac:dyDescent="0.25">
      <c r="A92" s="215"/>
      <c r="B92" s="61">
        <v>32</v>
      </c>
      <c r="C92" s="55" t="s">
        <v>420</v>
      </c>
      <c r="D92" s="55"/>
      <c r="E92" s="64" t="s">
        <v>99</v>
      </c>
      <c r="F92" s="60"/>
      <c r="G92" s="285" t="s">
        <v>1</v>
      </c>
      <c r="H92" s="60"/>
      <c r="I92" s="60" t="s">
        <v>214</v>
      </c>
      <c r="J92" s="286" t="s">
        <v>430</v>
      </c>
      <c r="K92" s="286" t="s">
        <v>215</v>
      </c>
      <c r="L92" s="47"/>
      <c r="M92" s="62">
        <v>2</v>
      </c>
      <c r="N92" s="65">
        <v>2</v>
      </c>
      <c r="O92" s="66">
        <v>3</v>
      </c>
      <c r="P92" s="66">
        <v>3</v>
      </c>
      <c r="Q92" s="66">
        <v>4</v>
      </c>
      <c r="R92" s="66">
        <v>3</v>
      </c>
      <c r="S92" s="66">
        <v>4</v>
      </c>
      <c r="T92" s="66">
        <v>4</v>
      </c>
      <c r="U92" s="66">
        <v>5</v>
      </c>
    </row>
    <row r="93" spans="1:21" hidden="1" x14ac:dyDescent="0.25">
      <c r="A93" s="215"/>
      <c r="B93" s="61">
        <v>37</v>
      </c>
      <c r="C93" s="55" t="s">
        <v>259</v>
      </c>
      <c r="D93" s="55"/>
      <c r="E93" s="64" t="s">
        <v>19</v>
      </c>
      <c r="F93" s="60"/>
      <c r="G93" s="285" t="s">
        <v>2</v>
      </c>
      <c r="H93" s="60"/>
      <c r="I93" s="60" t="s">
        <v>216</v>
      </c>
      <c r="J93" s="286" t="s">
        <v>429</v>
      </c>
      <c r="K93" s="286" t="s">
        <v>217</v>
      </c>
      <c r="L93" s="47"/>
      <c r="M93" s="62">
        <v>3</v>
      </c>
      <c r="N93" s="65">
        <v>2</v>
      </c>
      <c r="O93" s="66">
        <v>3</v>
      </c>
      <c r="P93" s="66">
        <v>3</v>
      </c>
      <c r="Q93" s="66">
        <v>4</v>
      </c>
      <c r="R93" s="66">
        <v>3</v>
      </c>
      <c r="S93" s="66">
        <v>4</v>
      </c>
      <c r="T93" s="66">
        <v>5</v>
      </c>
      <c r="U93" s="66">
        <v>5</v>
      </c>
    </row>
    <row r="94" spans="1:21" hidden="1" x14ac:dyDescent="0.25">
      <c r="A94" s="215"/>
      <c r="B94" s="61">
        <v>44</v>
      </c>
      <c r="C94" s="55" t="s">
        <v>421</v>
      </c>
      <c r="D94" s="55"/>
      <c r="E94" s="60"/>
      <c r="F94" s="60"/>
      <c r="G94" s="285" t="s">
        <v>3</v>
      </c>
      <c r="H94" s="60"/>
      <c r="I94" s="60"/>
      <c r="J94" s="47"/>
      <c r="K94" s="47"/>
      <c r="L94" s="47"/>
      <c r="M94" s="62">
        <v>4</v>
      </c>
      <c r="N94" s="65">
        <v>3</v>
      </c>
      <c r="O94" s="66">
        <v>4</v>
      </c>
      <c r="P94" s="66">
        <v>4</v>
      </c>
      <c r="Q94" s="66">
        <v>5</v>
      </c>
      <c r="R94" s="66">
        <v>4</v>
      </c>
      <c r="S94" s="66">
        <v>5</v>
      </c>
      <c r="T94" s="66">
        <v>6</v>
      </c>
      <c r="U94" s="66">
        <v>6</v>
      </c>
    </row>
    <row r="95" spans="1:21" hidden="1" x14ac:dyDescent="0.25">
      <c r="A95" s="215"/>
      <c r="B95" s="61">
        <v>50</v>
      </c>
      <c r="C95" s="55" t="s">
        <v>418</v>
      </c>
      <c r="D95" s="55"/>
      <c r="E95" s="47"/>
      <c r="F95" s="60"/>
      <c r="G95" s="285" t="s">
        <v>4</v>
      </c>
      <c r="H95" s="60"/>
      <c r="I95" s="60"/>
      <c r="J95" s="47"/>
      <c r="K95" s="67" t="s">
        <v>218</v>
      </c>
      <c r="L95" s="67" t="s">
        <v>219</v>
      </c>
      <c r="M95" s="68"/>
      <c r="N95" s="68"/>
      <c r="O95" s="68"/>
      <c r="P95" s="47"/>
      <c r="Q95" s="47"/>
      <c r="R95" s="47"/>
      <c r="S95" s="47"/>
      <c r="T95" s="47"/>
      <c r="U95" s="47"/>
    </row>
    <row r="96" spans="1:21" hidden="1" x14ac:dyDescent="0.25">
      <c r="A96" s="215"/>
      <c r="B96" s="61">
        <v>55</v>
      </c>
      <c r="C96" s="55" t="s">
        <v>419</v>
      </c>
      <c r="D96" s="55"/>
      <c r="E96" s="47"/>
      <c r="F96" s="60"/>
      <c r="G96" s="285"/>
      <c r="H96" s="60"/>
      <c r="I96" s="60"/>
      <c r="J96" s="47"/>
      <c r="K96" s="69">
        <v>1</v>
      </c>
      <c r="L96" s="70">
        <v>4</v>
      </c>
      <c r="M96" s="68" t="s">
        <v>220</v>
      </c>
      <c r="N96" s="68"/>
      <c r="O96" s="68">
        <f>INDEX(M97:P101,L96,K96)</f>
        <v>0.17</v>
      </c>
      <c r="P96" s="47"/>
      <c r="Q96" s="47"/>
      <c r="R96" s="47"/>
      <c r="S96" s="47"/>
      <c r="T96" s="47"/>
      <c r="U96" s="47"/>
    </row>
    <row r="97" spans="1:21" hidden="1" x14ac:dyDescent="0.25">
      <c r="A97" s="215"/>
      <c r="B97" s="277">
        <v>100</v>
      </c>
      <c r="C97" s="250" t="s">
        <v>221</v>
      </c>
      <c r="D97" s="250"/>
      <c r="F97" s="274"/>
      <c r="G97" s="274"/>
      <c r="H97" s="274"/>
      <c r="I97" s="274"/>
      <c r="K97" s="67">
        <v>1</v>
      </c>
      <c r="L97" s="71" t="s">
        <v>99</v>
      </c>
      <c r="M97" s="72">
        <v>0.11</v>
      </c>
      <c r="N97" s="73">
        <v>0.16</v>
      </c>
      <c r="O97" s="73">
        <v>0.25</v>
      </c>
      <c r="P97" s="73">
        <v>0.33</v>
      </c>
      <c r="Q97" s="47"/>
      <c r="R97" s="47"/>
      <c r="S97" s="47"/>
      <c r="T97" s="47"/>
      <c r="U97" s="47"/>
    </row>
    <row r="98" spans="1:21" hidden="1" x14ac:dyDescent="0.25">
      <c r="A98" s="215"/>
      <c r="B98" s="250"/>
      <c r="C98" s="279"/>
      <c r="D98" s="74" t="s">
        <v>222</v>
      </c>
      <c r="E98" s="58"/>
      <c r="F98" s="58">
        <f>IF(WindSpeedKey=1,B90,IF(WindSpeedKey=2,SpecWindSpeed,WSfromtable))</f>
        <v>44</v>
      </c>
      <c r="G98" s="58" t="s">
        <v>207</v>
      </c>
      <c r="H98" s="58"/>
      <c r="I98" s="58"/>
      <c r="K98" s="67">
        <v>2</v>
      </c>
      <c r="L98" s="71" t="s">
        <v>106</v>
      </c>
      <c r="M98" s="72">
        <v>0.11</v>
      </c>
      <c r="N98" s="73">
        <v>0.16</v>
      </c>
      <c r="O98" s="73">
        <v>0.25</v>
      </c>
      <c r="P98" s="73">
        <v>0.33</v>
      </c>
      <c r="Q98" s="47"/>
      <c r="R98" s="47"/>
      <c r="S98" s="47"/>
      <c r="T98" s="47"/>
      <c r="U98" s="47"/>
    </row>
    <row r="99" spans="1:21" hidden="1" x14ac:dyDescent="0.25">
      <c r="A99" s="215"/>
      <c r="B99" s="250"/>
      <c r="C99" s="279"/>
      <c r="D99" s="74"/>
      <c r="E99" s="58"/>
      <c r="F99" s="58"/>
      <c r="G99" s="58"/>
      <c r="H99" s="58"/>
      <c r="I99" s="58"/>
      <c r="K99" s="67">
        <v>3</v>
      </c>
      <c r="L99" s="288" t="s">
        <v>113</v>
      </c>
      <c r="M99" s="72">
        <v>0.14000000000000001</v>
      </c>
      <c r="N99" s="73">
        <v>0.2</v>
      </c>
      <c r="O99" s="73">
        <v>0.31</v>
      </c>
      <c r="P99" s="73">
        <v>0.43</v>
      </c>
      <c r="Q99" s="47"/>
      <c r="R99" s="47"/>
      <c r="S99" s="47"/>
      <c r="T99" s="47"/>
      <c r="U99" s="47"/>
    </row>
    <row r="100" spans="1:21" ht="15.75" hidden="1" thickBot="1" x14ac:dyDescent="0.3">
      <c r="A100" s="75"/>
      <c r="B100" s="75"/>
      <c r="C100" s="75"/>
      <c r="D100" s="75"/>
      <c r="E100" s="75"/>
      <c r="F100" s="75"/>
      <c r="G100" s="75"/>
      <c r="H100" s="75"/>
      <c r="I100" s="75"/>
      <c r="J100" s="75"/>
      <c r="K100" s="67">
        <v>4</v>
      </c>
      <c r="L100" s="289" t="s">
        <v>120</v>
      </c>
      <c r="M100" s="290">
        <v>0.17</v>
      </c>
      <c r="N100" s="291">
        <v>0.24</v>
      </c>
      <c r="O100" s="73">
        <v>0.4</v>
      </c>
      <c r="P100" s="73">
        <v>0.52</v>
      </c>
      <c r="Q100" s="47"/>
      <c r="R100" s="47"/>
      <c r="S100" s="47"/>
      <c r="T100" s="47"/>
      <c r="U100" s="47"/>
    </row>
    <row r="101" spans="1:21" ht="16.5" hidden="1" thickTop="1" thickBot="1" x14ac:dyDescent="0.3">
      <c r="A101" s="569" t="s">
        <v>223</v>
      </c>
      <c r="B101" s="570"/>
      <c r="C101" s="570"/>
      <c r="D101" s="570"/>
      <c r="E101" s="570"/>
      <c r="F101" s="570"/>
      <c r="G101" s="570"/>
      <c r="H101" s="570"/>
      <c r="I101" s="571"/>
      <c r="J101" s="76"/>
      <c r="K101" s="292"/>
      <c r="L101" s="288" t="s">
        <v>127</v>
      </c>
      <c r="M101" s="293">
        <v>0.18</v>
      </c>
      <c r="N101" s="294">
        <v>0.27</v>
      </c>
      <c r="O101" s="73">
        <v>0.42</v>
      </c>
      <c r="P101" s="73">
        <v>0.55000000000000004</v>
      </c>
      <c r="Q101" s="47"/>
      <c r="R101" s="47"/>
      <c r="S101" s="47"/>
      <c r="T101" s="47"/>
      <c r="U101" s="47"/>
    </row>
    <row r="102" spans="1:21" ht="15.75" hidden="1" thickTop="1" x14ac:dyDescent="0.25">
      <c r="A102" s="75" t="s">
        <v>224</v>
      </c>
      <c r="B102" s="77" t="s">
        <v>225</v>
      </c>
      <c r="C102" s="75"/>
      <c r="D102" s="75"/>
      <c r="E102" s="75"/>
      <c r="F102" s="75"/>
      <c r="G102" s="75"/>
      <c r="H102" s="75"/>
      <c r="I102" s="75"/>
      <c r="J102" s="75"/>
      <c r="M102" s="75"/>
      <c r="N102" s="75"/>
      <c r="O102" s="280" t="s">
        <v>226</v>
      </c>
      <c r="P102" s="280"/>
      <c r="Q102" s="280">
        <f>INDEX(O103:O106,C103)</f>
        <v>25</v>
      </c>
    </row>
    <row r="103" spans="1:21" hidden="1" x14ac:dyDescent="0.25">
      <c r="A103" s="78">
        <v>2</v>
      </c>
      <c r="B103" s="78">
        <v>2</v>
      </c>
      <c r="C103" s="78">
        <v>1</v>
      </c>
      <c r="D103" s="78">
        <v>1</v>
      </c>
      <c r="E103" s="78">
        <v>1</v>
      </c>
      <c r="F103" s="78">
        <v>3</v>
      </c>
      <c r="G103" s="78">
        <v>1</v>
      </c>
      <c r="H103" s="78">
        <v>2</v>
      </c>
      <c r="I103" s="79">
        <v>2</v>
      </c>
      <c r="J103" s="281"/>
      <c r="K103" s="282" t="s">
        <v>227</v>
      </c>
      <c r="L103" s="282"/>
      <c r="M103" s="80" t="e">
        <f>M104+M105+L106+L107</f>
        <v>#VALUE!</v>
      </c>
      <c r="N103" s="81"/>
      <c r="O103" s="280">
        <v>25</v>
      </c>
      <c r="P103" s="283" t="s">
        <v>380</v>
      </c>
    </row>
    <row r="104" spans="1:21" hidden="1" x14ac:dyDescent="0.25">
      <c r="A104" s="82" t="s">
        <v>228</v>
      </c>
      <c r="B104" s="82" t="s">
        <v>177</v>
      </c>
      <c r="C104" s="82" t="s">
        <v>229</v>
      </c>
      <c r="D104" s="82" t="s">
        <v>230</v>
      </c>
      <c r="E104" s="82" t="s">
        <v>231</v>
      </c>
      <c r="F104" s="82" t="s">
        <v>232</v>
      </c>
      <c r="G104" s="82" t="s">
        <v>233</v>
      </c>
      <c r="H104" s="82" t="s">
        <v>233</v>
      </c>
      <c r="I104" s="83" t="s">
        <v>233</v>
      </c>
      <c r="J104" s="84"/>
      <c r="K104" s="80" t="s">
        <v>234</v>
      </c>
      <c r="L104" s="80" t="str">
        <f>HS</f>
        <v xml:space="preserve"> </v>
      </c>
      <c r="M104" s="80">
        <f>IF(Slab=2,0,HS)</f>
        <v>0</v>
      </c>
      <c r="N104" s="81"/>
      <c r="O104" s="280">
        <v>45</v>
      </c>
      <c r="P104" s="283" t="s">
        <v>381</v>
      </c>
    </row>
    <row r="105" spans="1:21" hidden="1" x14ac:dyDescent="0.25">
      <c r="A105" s="85" t="s">
        <v>235</v>
      </c>
      <c r="B105" s="85" t="s">
        <v>236</v>
      </c>
      <c r="C105" s="85" t="s">
        <v>237</v>
      </c>
      <c r="D105" s="85" t="s">
        <v>238</v>
      </c>
      <c r="E105" s="85" t="s">
        <v>239</v>
      </c>
      <c r="F105" s="85" t="s">
        <v>240</v>
      </c>
      <c r="G105" s="85" t="s">
        <v>239</v>
      </c>
      <c r="H105" s="85" t="s">
        <v>239</v>
      </c>
      <c r="I105" s="86" t="s">
        <v>239</v>
      </c>
      <c r="J105" s="87"/>
      <c r="K105" s="80" t="s">
        <v>241</v>
      </c>
      <c r="L105" s="80">
        <f>HLE</f>
        <v>0</v>
      </c>
      <c r="M105" s="80">
        <f>IF(NumStoreys=2,L105,N106)</f>
        <v>0</v>
      </c>
      <c r="N105" s="87"/>
      <c r="O105" s="280">
        <v>60</v>
      </c>
      <c r="P105" s="283" t="s">
        <v>382</v>
      </c>
    </row>
    <row r="106" spans="1:21" hidden="1" x14ac:dyDescent="0.25">
      <c r="A106" s="88" t="s">
        <v>242</v>
      </c>
      <c r="B106" s="89"/>
      <c r="C106" s="88"/>
      <c r="D106" s="88" t="s">
        <v>243</v>
      </c>
      <c r="E106" s="88"/>
      <c r="F106" s="88"/>
      <c r="G106" s="88" t="s">
        <v>244</v>
      </c>
      <c r="H106" s="88" t="s">
        <v>245</v>
      </c>
      <c r="I106" s="90" t="s">
        <v>177</v>
      </c>
      <c r="J106" s="87"/>
      <c r="K106" s="80" t="s">
        <v>246</v>
      </c>
      <c r="L106" s="80" t="str">
        <f>HUE</f>
        <v xml:space="preserve"> </v>
      </c>
      <c r="M106" s="80"/>
      <c r="N106" s="87"/>
      <c r="O106" s="280">
        <f>RoofAngle</f>
        <v>0</v>
      </c>
    </row>
    <row r="107" spans="1:21" hidden="1" x14ac:dyDescent="0.25">
      <c r="A107" s="91"/>
      <c r="B107" s="91"/>
      <c r="C107" s="91"/>
      <c r="D107" s="91"/>
      <c r="E107" s="91"/>
      <c r="F107" s="91"/>
      <c r="G107" s="91"/>
      <c r="H107" s="91"/>
      <c r="I107" s="92"/>
      <c r="J107" s="87"/>
      <c r="K107" s="80" t="s">
        <v>247</v>
      </c>
      <c r="L107" s="80">
        <f>RoofH</f>
        <v>0</v>
      </c>
      <c r="M107" s="93"/>
      <c r="N107" s="87"/>
    </row>
    <row r="108" spans="1:21" hidden="1" x14ac:dyDescent="0.25">
      <c r="A108" s="295" t="s">
        <v>248</v>
      </c>
      <c r="B108" s="288" t="s">
        <v>177</v>
      </c>
      <c r="C108" s="292" t="s">
        <v>249</v>
      </c>
      <c r="D108" s="296" t="s">
        <v>250</v>
      </c>
      <c r="E108" s="296" t="s">
        <v>251</v>
      </c>
      <c r="F108" s="296" t="s">
        <v>252</v>
      </c>
      <c r="G108" s="296" t="s">
        <v>251</v>
      </c>
      <c r="H108" s="296" t="s">
        <v>251</v>
      </c>
      <c r="I108" s="297" t="s">
        <v>251</v>
      </c>
      <c r="J108" s="95"/>
      <c r="K108" s="96" t="s">
        <v>253</v>
      </c>
      <c r="L108" s="284">
        <f>HLE-HLI</f>
        <v>0</v>
      </c>
      <c r="M108" s="178"/>
      <c r="N108" s="178"/>
    </row>
    <row r="109" spans="1:21" hidden="1" x14ac:dyDescent="0.25">
      <c r="A109" s="295" t="s">
        <v>254</v>
      </c>
      <c r="B109" s="288" t="s">
        <v>225</v>
      </c>
      <c r="C109" s="296" t="s">
        <v>255</v>
      </c>
      <c r="D109" s="296" t="s">
        <v>256</v>
      </c>
      <c r="E109" s="296" t="s">
        <v>257</v>
      </c>
      <c r="F109" s="296" t="s">
        <v>258</v>
      </c>
      <c r="G109" s="296" t="s">
        <v>259</v>
      </c>
      <c r="H109" s="296" t="s">
        <v>259</v>
      </c>
      <c r="I109" s="297" t="s">
        <v>259</v>
      </c>
      <c r="J109" s="95"/>
      <c r="K109" s="97" t="s">
        <v>260</v>
      </c>
      <c r="L109" s="97"/>
      <c r="M109" s="97">
        <f>Q102</f>
        <v>25</v>
      </c>
      <c r="N109" s="97" t="s">
        <v>261</v>
      </c>
      <c r="O109" s="97" t="s">
        <v>262</v>
      </c>
      <c r="P109" s="97"/>
      <c r="Q109" s="97">
        <f>TAN(M109*PI()/180)</f>
        <v>0.46630765815499858</v>
      </c>
    </row>
    <row r="110" spans="1:21" hidden="1" x14ac:dyDescent="0.25">
      <c r="A110" s="295"/>
      <c r="B110" s="292"/>
      <c r="C110" s="296" t="s">
        <v>263</v>
      </c>
      <c r="D110" s="298" t="s">
        <v>264</v>
      </c>
      <c r="E110" s="296" t="s">
        <v>265</v>
      </c>
      <c r="F110" s="296" t="s">
        <v>265</v>
      </c>
      <c r="G110" s="296" t="s">
        <v>257</v>
      </c>
      <c r="H110" s="296" t="s">
        <v>257</v>
      </c>
      <c r="I110" s="297" t="s">
        <v>257</v>
      </c>
      <c r="J110" s="95"/>
      <c r="K110" s="95"/>
      <c r="L110" s="95"/>
      <c r="M110" s="178"/>
      <c r="N110" s="178"/>
    </row>
    <row r="111" spans="1:21" hidden="1" x14ac:dyDescent="0.25">
      <c r="A111" s="295"/>
      <c r="B111" s="292"/>
      <c r="C111" s="292" t="s">
        <v>265</v>
      </c>
      <c r="D111" s="298"/>
      <c r="E111" s="298"/>
      <c r="F111" s="298"/>
      <c r="G111" s="296" t="s">
        <v>265</v>
      </c>
      <c r="H111" s="296" t="s">
        <v>265</v>
      </c>
      <c r="I111" s="297" t="s">
        <v>265</v>
      </c>
      <c r="J111" s="95"/>
      <c r="K111" s="95"/>
      <c r="L111" s="95"/>
      <c r="M111" s="178"/>
      <c r="N111" s="98"/>
    </row>
    <row r="112" spans="1:21" hidden="1" x14ac:dyDescent="0.25">
      <c r="A112" s="94"/>
      <c r="B112" s="94"/>
      <c r="C112" s="94"/>
      <c r="D112" s="75"/>
      <c r="E112" s="75"/>
      <c r="F112" s="75"/>
      <c r="G112" s="75"/>
      <c r="H112" s="75"/>
      <c r="I112" s="75"/>
      <c r="J112" s="95"/>
      <c r="K112" s="95"/>
      <c r="L112" s="95"/>
      <c r="M112" s="178"/>
      <c r="N112" s="98"/>
    </row>
    <row r="113" spans="1:16" ht="15.75" hidden="1" thickBot="1" x14ac:dyDescent="0.3">
      <c r="A113" s="75"/>
      <c r="B113" s="75"/>
      <c r="C113" s="75"/>
      <c r="D113" s="75"/>
      <c r="E113" s="75"/>
      <c r="F113" s="75"/>
      <c r="G113" s="75"/>
      <c r="H113" s="75"/>
      <c r="I113" s="75"/>
      <c r="J113" s="75"/>
      <c r="K113" s="75"/>
      <c r="L113" s="75"/>
      <c r="M113" s="75"/>
      <c r="N113" s="75"/>
    </row>
    <row r="114" spans="1:16" ht="16.5" hidden="1" thickTop="1" thickBot="1" x14ac:dyDescent="0.3">
      <c r="A114" s="569" t="s">
        <v>266</v>
      </c>
      <c r="B114" s="572"/>
      <c r="C114" s="573"/>
      <c r="D114" s="75"/>
      <c r="E114" s="75"/>
      <c r="F114" s="75"/>
      <c r="G114" s="75"/>
      <c r="H114" s="75"/>
      <c r="I114" s="75"/>
      <c r="J114" s="75"/>
      <c r="K114" s="75"/>
      <c r="L114" s="75"/>
      <c r="M114" s="576"/>
      <c r="N114" s="576"/>
    </row>
    <row r="115" spans="1:16" ht="16.5" hidden="1" thickTop="1" thickBot="1" x14ac:dyDescent="0.3">
      <c r="A115" s="75"/>
      <c r="B115" s="75"/>
      <c r="C115" s="75"/>
      <c r="D115" s="75"/>
      <c r="E115" s="75"/>
      <c r="F115" s="75"/>
      <c r="G115" s="75"/>
      <c r="H115" s="75"/>
      <c r="I115" s="75"/>
      <c r="J115" s="75"/>
      <c r="K115" s="75"/>
      <c r="L115" s="75"/>
      <c r="M115" s="95"/>
      <c r="N115" s="95"/>
    </row>
    <row r="116" spans="1:16" ht="15.75" hidden="1" thickTop="1" x14ac:dyDescent="0.25">
      <c r="A116" s="99" t="s">
        <v>267</v>
      </c>
      <c r="B116" s="100">
        <f>F98</f>
        <v>44</v>
      </c>
      <c r="C116" s="100" t="str">
        <f>G98</f>
        <v>m/s</v>
      </c>
      <c r="D116" s="101"/>
      <c r="E116" s="101"/>
      <c r="F116" s="101"/>
      <c r="G116" s="101"/>
      <c r="H116" s="101"/>
      <c r="I116" s="100"/>
      <c r="J116" s="102"/>
      <c r="K116" s="75"/>
      <c r="L116" s="75"/>
      <c r="M116" s="95"/>
      <c r="N116" s="95"/>
    </row>
    <row r="117" spans="1:16" hidden="1" x14ac:dyDescent="0.25">
      <c r="A117" s="103" t="s">
        <v>268</v>
      </c>
      <c r="B117" s="98">
        <f>0.8*0.6*B116^2/1000</f>
        <v>0.92927999999999999</v>
      </c>
      <c r="C117" s="98" t="s">
        <v>269</v>
      </c>
      <c r="D117" s="577" t="s">
        <v>434</v>
      </c>
      <c r="E117" s="578"/>
      <c r="F117" s="578"/>
      <c r="G117" s="578"/>
      <c r="H117" s="578"/>
      <c r="I117" s="578"/>
      <c r="J117" s="105"/>
      <c r="K117" s="75"/>
      <c r="L117" s="75"/>
      <c r="M117" s="95"/>
      <c r="N117" s="95"/>
    </row>
    <row r="118" spans="1:16" hidden="1" x14ac:dyDescent="0.25">
      <c r="A118" s="106"/>
      <c r="B118" s="107" t="s">
        <v>270</v>
      </c>
      <c r="C118" s="107" t="s">
        <v>271</v>
      </c>
      <c r="D118" s="107" t="s">
        <v>272</v>
      </c>
      <c r="E118" s="107" t="s">
        <v>273</v>
      </c>
      <c r="F118" s="107" t="s">
        <v>274</v>
      </c>
      <c r="G118" s="574"/>
      <c r="H118" s="575"/>
      <c r="I118" s="104"/>
      <c r="J118" s="105"/>
      <c r="K118" s="75"/>
      <c r="L118" s="75"/>
      <c r="M118" s="95"/>
      <c r="N118" s="95"/>
    </row>
    <row r="119" spans="1:16" hidden="1" x14ac:dyDescent="0.25">
      <c r="A119" s="108" t="s">
        <v>275</v>
      </c>
      <c r="B119" s="109">
        <v>0.62</v>
      </c>
      <c r="C119" s="109">
        <v>0.82</v>
      </c>
      <c r="D119" s="109">
        <v>1.1599999999999999</v>
      </c>
      <c r="E119" s="109">
        <v>1.5</v>
      </c>
      <c r="F119" s="109">
        <f>0.6*55^2/1000</f>
        <v>1.8149999999999999</v>
      </c>
      <c r="G119" s="574"/>
      <c r="H119" s="575"/>
      <c r="I119" s="104"/>
      <c r="J119" s="105"/>
      <c r="K119" s="110"/>
      <c r="L119" s="111"/>
      <c r="M119" s="112"/>
      <c r="N119" s="95"/>
    </row>
    <row r="120" spans="1:16" hidden="1" x14ac:dyDescent="0.25">
      <c r="A120" s="113"/>
      <c r="B120" s="87"/>
      <c r="C120" s="87"/>
      <c r="D120" s="98"/>
      <c r="E120" s="75"/>
      <c r="F120" s="75"/>
      <c r="G120" s="574"/>
      <c r="H120" s="575"/>
      <c r="I120" s="104"/>
      <c r="J120" s="105"/>
      <c r="K120" s="110"/>
      <c r="L120" s="112"/>
      <c r="M120" s="76"/>
      <c r="N120" s="84"/>
    </row>
    <row r="121" spans="1:16" ht="15.75" hidden="1" thickBot="1" x14ac:dyDescent="0.3">
      <c r="A121" s="114"/>
      <c r="B121" s="115" t="s">
        <v>276</v>
      </c>
      <c r="C121" s="116">
        <v>1.2</v>
      </c>
      <c r="D121" s="117"/>
      <c r="E121" s="118"/>
      <c r="F121" s="118"/>
      <c r="G121" s="118"/>
      <c r="H121" s="118"/>
      <c r="I121" s="119"/>
      <c r="J121" s="120"/>
      <c r="K121" s="110"/>
      <c r="L121" s="112"/>
      <c r="M121" s="76"/>
      <c r="N121" s="84"/>
    </row>
    <row r="122" spans="1:16" ht="16.5" hidden="1" thickTop="1" thickBot="1" x14ac:dyDescent="0.3">
      <c r="A122" s="275"/>
      <c r="B122" s="302"/>
      <c r="C122" s="302"/>
      <c r="D122" s="117"/>
      <c r="E122" s="122" t="s">
        <v>278</v>
      </c>
      <c r="F122" s="123"/>
      <c r="G122" s="124">
        <f>J130</f>
        <v>0.37350776609454273</v>
      </c>
      <c r="H122" s="123"/>
      <c r="I122" s="303" t="s">
        <v>279</v>
      </c>
      <c r="J122" s="304" t="e">
        <f>MAX(LL-LU,0)</f>
        <v>#VALUE!</v>
      </c>
      <c r="K122" s="110"/>
      <c r="L122" s="112"/>
      <c r="M122" s="76"/>
      <c r="N122" s="84"/>
    </row>
    <row r="123" spans="1:16" ht="16.5" hidden="1" thickTop="1" thickBot="1" x14ac:dyDescent="0.3">
      <c r="A123" s="125">
        <v>0</v>
      </c>
      <c r="B123" s="305">
        <f>180/PI()*ATAN(A123/3.635)</f>
        <v>0</v>
      </c>
      <c r="C123" s="302">
        <v>0</v>
      </c>
      <c r="D123" s="117"/>
      <c r="E123" s="123"/>
      <c r="F123" s="126"/>
      <c r="G123" s="127"/>
      <c r="H123" s="126"/>
      <c r="I123" s="119"/>
      <c r="J123" s="120"/>
      <c r="K123" s="110"/>
      <c r="L123" s="112"/>
      <c r="M123" s="76"/>
      <c r="N123" s="84"/>
    </row>
    <row r="124" spans="1:16" ht="16.5" hidden="1" thickTop="1" thickBot="1" x14ac:dyDescent="0.3">
      <c r="A124" s="128">
        <v>1</v>
      </c>
      <c r="B124" s="305">
        <f>180/PI()*ATAN(A124/(50^0.5/2+0.6))</f>
        <v>13.59357408920733</v>
      </c>
      <c r="C124" s="302">
        <v>0</v>
      </c>
      <c r="D124" s="117"/>
      <c r="E124" s="123" t="s">
        <v>260</v>
      </c>
      <c r="F124" s="126"/>
      <c r="G124" s="127">
        <f>RoofSlopeUsed</f>
        <v>25</v>
      </c>
      <c r="H124" s="126" t="s">
        <v>280</v>
      </c>
      <c r="I124" s="119"/>
      <c r="J124" s="120"/>
      <c r="K124" s="110"/>
      <c r="L124" s="112"/>
      <c r="M124" s="76"/>
      <c r="N124" s="84"/>
    </row>
    <row r="125" spans="1:16" ht="16.5" hidden="1" thickTop="1" thickBot="1" x14ac:dyDescent="0.3">
      <c r="A125" s="128">
        <v>2</v>
      </c>
      <c r="B125" s="305">
        <f t="shared" ref="B125:B131" si="0">180/PI()*ATAN(A125/(50^0.5/2+0.6))</f>
        <v>25.809037269595887</v>
      </c>
      <c r="C125" s="302">
        <v>0.4</v>
      </c>
      <c r="D125" s="129"/>
      <c r="E125" s="118"/>
      <c r="F125" s="118"/>
      <c r="G125" s="118"/>
      <c r="H125" s="129"/>
      <c r="I125" s="119"/>
      <c r="J125" s="120"/>
      <c r="K125" s="110"/>
      <c r="L125" s="112" t="s">
        <v>432</v>
      </c>
      <c r="M125" s="98">
        <f>QQQ</f>
        <v>0.92927999999999999</v>
      </c>
      <c r="N125" s="84"/>
    </row>
    <row r="126" spans="1:16" ht="16.5" hidden="1" thickTop="1" thickBot="1" x14ac:dyDescent="0.3">
      <c r="A126" s="128">
        <v>3</v>
      </c>
      <c r="B126" s="305">
        <f t="shared" si="0"/>
        <v>35.95789110288559</v>
      </c>
      <c r="C126" s="302">
        <v>0.7</v>
      </c>
      <c r="D126" s="129"/>
      <c r="E126" s="130" t="s">
        <v>281</v>
      </c>
      <c r="F126" s="131"/>
      <c r="G126" s="132"/>
      <c r="H126" s="129"/>
      <c r="I126" s="118"/>
      <c r="J126" s="120"/>
      <c r="K126" s="110"/>
      <c r="L126" s="112" t="s">
        <v>282</v>
      </c>
      <c r="M126" s="112">
        <f>LL</f>
        <v>0</v>
      </c>
      <c r="N126" s="84"/>
      <c r="O126" s="181" t="s">
        <v>410</v>
      </c>
      <c r="P126" s="181" t="str">
        <f>HUI</f>
        <v xml:space="preserve"> </v>
      </c>
    </row>
    <row r="127" spans="1:16" ht="16.5" hidden="1" thickTop="1" thickBot="1" x14ac:dyDescent="0.3">
      <c r="A127" s="128">
        <v>4</v>
      </c>
      <c r="B127" s="305">
        <f t="shared" si="0"/>
        <v>44.0455694009745</v>
      </c>
      <c r="C127" s="302">
        <v>0.85</v>
      </c>
      <c r="D127" s="129"/>
      <c r="E127" s="131"/>
      <c r="F127" s="133" t="s">
        <v>283</v>
      </c>
      <c r="G127" s="134" t="s">
        <v>284</v>
      </c>
      <c r="H127" s="306"/>
      <c r="I127" s="306" t="s">
        <v>285</v>
      </c>
      <c r="J127" s="306"/>
      <c r="K127" s="110"/>
      <c r="L127" s="112" t="s">
        <v>286</v>
      </c>
      <c r="M127" s="112" t="str">
        <f>HUE</f>
        <v xml:space="preserve"> </v>
      </c>
      <c r="N127" s="84"/>
      <c r="O127" s="181" t="s">
        <v>411</v>
      </c>
      <c r="P127" s="181" t="str">
        <f>LU</f>
        <v xml:space="preserve"> </v>
      </c>
    </row>
    <row r="128" spans="1:16" ht="16.5" hidden="1" thickTop="1" thickBot="1" x14ac:dyDescent="0.3">
      <c r="A128" s="128">
        <v>5</v>
      </c>
      <c r="B128" s="305">
        <f t="shared" si="0"/>
        <v>50.405618696006442</v>
      </c>
      <c r="C128" s="302">
        <v>1.2</v>
      </c>
      <c r="D128" s="135"/>
      <c r="E128" s="132" t="s">
        <v>177</v>
      </c>
      <c r="F128" s="136" t="e">
        <f>IF(NumStoreys=2,F130+20*QQQ*CPW*(HLI/2*LL+HS/2*LS),F129+20*QQQ*CPW*(HUI/2*LU+HS/2*LS))</f>
        <v>#VALUE!</v>
      </c>
      <c r="G128" s="136" t="e">
        <f>IF(NumStoreys=2,G130+20*QQQ*CPW*(HLI/2*WL+HS/2*WS),G129+20*QQQ*CPW*(HUI/2*WU+HS/2*WS))</f>
        <v>#VALUE!</v>
      </c>
      <c r="H128" s="306">
        <f>IF(I128=0,0,INDEX(SlopesForCPs,I128,1))</f>
        <v>13.59357408920733</v>
      </c>
      <c r="I128" s="306">
        <f>IF(G124&gt;=1,MATCH(G124,SlopesForCPs,1),0)</f>
        <v>2</v>
      </c>
      <c r="J128" s="306">
        <f>IF(I128=0,0,INDEX(CPs,I128,1))</f>
        <v>0</v>
      </c>
      <c r="K128" s="110"/>
      <c r="L128" s="112" t="s">
        <v>287</v>
      </c>
      <c r="M128" s="112">
        <f>CPW</f>
        <v>1.2</v>
      </c>
      <c r="N128" s="84"/>
      <c r="O128" s="181" t="s">
        <v>412</v>
      </c>
      <c r="P128" s="181" t="str">
        <f>HS</f>
        <v xml:space="preserve"> </v>
      </c>
    </row>
    <row r="129" spans="1:18" ht="16.5" hidden="1" thickTop="1" thickBot="1" x14ac:dyDescent="0.3">
      <c r="A129" s="128">
        <v>6</v>
      </c>
      <c r="B129" s="305">
        <f t="shared" si="0"/>
        <v>55.423226892320855</v>
      </c>
      <c r="C129" s="302">
        <v>1.2</v>
      </c>
      <c r="D129" s="135"/>
      <c r="E129" s="132" t="s">
        <v>244</v>
      </c>
      <c r="F129" s="136" t="e">
        <f>20*QQQ*(LU*HUE/2*CPW+LR*RoofH*CPR)</f>
        <v>#VALUE!</v>
      </c>
      <c r="G129" s="136" t="e">
        <f>20*QQQ*CPW*(WU*HUE/2+WR*RoofH/2)</f>
        <v>#VALUE!</v>
      </c>
      <c r="H129" s="306">
        <f>INDEX(SlopesForCPs,I129,1)</f>
        <v>25.809037269595887</v>
      </c>
      <c r="I129" s="306">
        <f>I128+1</f>
        <v>3</v>
      </c>
      <c r="J129" s="306">
        <f>INDEX(CPs,I129,1)</f>
        <v>0.4</v>
      </c>
      <c r="K129" s="110"/>
      <c r="L129" s="112" t="s">
        <v>253</v>
      </c>
      <c r="M129" s="112">
        <f>XX</f>
        <v>0</v>
      </c>
      <c r="N129" s="84"/>
      <c r="O129" s="181" t="s">
        <v>413</v>
      </c>
      <c r="P129" s="181" t="str">
        <f>LS</f>
        <v xml:space="preserve"> </v>
      </c>
    </row>
    <row r="130" spans="1:18" ht="16.5" hidden="1" thickTop="1" thickBot="1" x14ac:dyDescent="0.3">
      <c r="A130" s="128">
        <v>7</v>
      </c>
      <c r="B130" s="305">
        <f t="shared" si="0"/>
        <v>59.425807163742682</v>
      </c>
      <c r="C130" s="302">
        <v>1.2</v>
      </c>
      <c r="D130" s="135"/>
      <c r="E130" s="132" t="s">
        <v>245</v>
      </c>
      <c r="F130" s="136" t="e">
        <f>QQQ*20*(LU*HUE*CPW+(XX+HLI/2)*LL*CPW+LR*RoofH*CPR+YY*RoofH*CPR)</f>
        <v>#VALUE!</v>
      </c>
      <c r="G130" s="136" t="e">
        <f>G129+20*QQQ*CPW*(HUE/2*WU+(XX+HLI/2)*WL+TanSlope/4*(WL+1.2-WU)^2)</f>
        <v>#VALUE!</v>
      </c>
      <c r="H130" s="306"/>
      <c r="I130" s="306" t="s">
        <v>288</v>
      </c>
      <c r="J130" s="306">
        <f>J128+(J129-J128)*(G124-H128)/(H129-H128)</f>
        <v>0.37350776609454273</v>
      </c>
      <c r="K130" s="110"/>
      <c r="L130" s="112" t="s">
        <v>289</v>
      </c>
      <c r="M130" s="112">
        <f>HLI</f>
        <v>0</v>
      </c>
      <c r="N130" s="84"/>
      <c r="O130" s="181" t="s">
        <v>433</v>
      </c>
      <c r="P130" s="181">
        <f>CPR</f>
        <v>0.37350776609454273</v>
      </c>
    </row>
    <row r="131" spans="1:18" ht="16.5" hidden="1" thickTop="1" thickBot="1" x14ac:dyDescent="0.3">
      <c r="A131" s="137">
        <v>8</v>
      </c>
      <c r="B131" s="305">
        <f t="shared" si="0"/>
        <v>62.663670369262235</v>
      </c>
      <c r="C131" s="302">
        <v>1.2</v>
      </c>
      <c r="D131" s="119"/>
      <c r="E131" s="119"/>
      <c r="F131" s="119"/>
      <c r="G131" s="119"/>
      <c r="H131" s="119"/>
      <c r="I131" s="119"/>
      <c r="J131" s="120"/>
      <c r="K131" s="110"/>
      <c r="L131" s="112" t="s">
        <v>290</v>
      </c>
      <c r="M131" s="112" t="str">
        <f>LR</f>
        <v xml:space="preserve"> </v>
      </c>
      <c r="N131" s="84"/>
    </row>
    <row r="132" spans="1:18" ht="17.25" hidden="1" thickTop="1" thickBot="1" x14ac:dyDescent="0.35">
      <c r="A132" s="121" t="s">
        <v>277</v>
      </c>
      <c r="B132" s="121"/>
      <c r="C132" s="121"/>
      <c r="D132" s="138"/>
      <c r="E132" s="138"/>
      <c r="F132" s="138"/>
      <c r="G132" s="138"/>
      <c r="H132" s="138"/>
      <c r="I132" s="138"/>
      <c r="J132" s="139"/>
      <c r="K132" s="110"/>
      <c r="L132" s="112" t="s">
        <v>291</v>
      </c>
      <c r="M132" s="112">
        <f>RoofH</f>
        <v>0</v>
      </c>
      <c r="N132" s="84"/>
    </row>
    <row r="133" spans="1:18" ht="15.75" hidden="1" thickTop="1" x14ac:dyDescent="0.25">
      <c r="A133" s="118"/>
      <c r="B133" s="118"/>
      <c r="C133" s="118"/>
      <c r="D133" s="118"/>
      <c r="E133" s="118"/>
      <c r="F133" s="118"/>
      <c r="G133" s="118"/>
      <c r="H133" s="118"/>
      <c r="I133" s="118"/>
      <c r="J133" s="118"/>
      <c r="K133" s="110"/>
      <c r="L133" s="112" t="s">
        <v>292</v>
      </c>
      <c r="M133" s="112" t="e">
        <f>YY</f>
        <v>#VALUE!</v>
      </c>
      <c r="N133" s="84"/>
    </row>
    <row r="134" spans="1:18" ht="18" hidden="1" x14ac:dyDescent="0.25">
      <c r="A134" s="140" t="s">
        <v>293</v>
      </c>
      <c r="B134" s="87"/>
      <c r="C134" s="87"/>
      <c r="D134" s="98"/>
      <c r="E134" s="75"/>
      <c r="F134" s="75"/>
      <c r="G134" s="299"/>
      <c r="H134" s="300"/>
      <c r="I134" s="104"/>
      <c r="J134" s="104"/>
      <c r="K134" s="110"/>
      <c r="L134" s="112" t="s">
        <v>294</v>
      </c>
      <c r="M134" s="76">
        <f>TanSlope</f>
        <v>0.46630765815499858</v>
      </c>
      <c r="N134" s="84"/>
    </row>
    <row r="135" spans="1:18" hidden="1" x14ac:dyDescent="0.25">
      <c r="A135" s="141"/>
      <c r="B135" s="118"/>
      <c r="C135" s="118"/>
      <c r="D135" s="118"/>
      <c r="E135" s="118"/>
      <c r="F135" s="118"/>
      <c r="G135" s="118"/>
      <c r="H135" s="118"/>
      <c r="I135" s="118"/>
      <c r="J135" s="118"/>
      <c r="K135" s="118"/>
      <c r="L135" s="118"/>
      <c r="M135" s="118"/>
      <c r="N135" s="118"/>
      <c r="O135" s="118"/>
      <c r="P135" s="118"/>
      <c r="Q135" s="118"/>
      <c r="R135" s="118"/>
    </row>
    <row r="136" spans="1:18" hidden="1" x14ac:dyDescent="0.25">
      <c r="A136" s="142" t="s">
        <v>295</v>
      </c>
      <c r="B136" s="97"/>
      <c r="C136" s="97"/>
      <c r="D136" s="97"/>
      <c r="E136" s="97"/>
      <c r="F136" s="97"/>
      <c r="G136" s="97"/>
      <c r="H136" s="97"/>
      <c r="I136" s="118"/>
      <c r="J136" s="118"/>
      <c r="K136" s="118"/>
      <c r="L136" s="118"/>
      <c r="M136" s="118"/>
      <c r="N136" s="118"/>
      <c r="O136" s="118"/>
      <c r="P136" s="118"/>
      <c r="Q136" s="118"/>
      <c r="R136" s="118"/>
    </row>
    <row r="137" spans="1:18" hidden="1" x14ac:dyDescent="0.25">
      <c r="A137" s="97" t="s">
        <v>296</v>
      </c>
      <c r="B137" s="97">
        <v>0.6</v>
      </c>
      <c r="C137" s="97" t="s">
        <v>269</v>
      </c>
      <c r="D137" s="97"/>
      <c r="E137" s="97"/>
      <c r="F137" s="97"/>
      <c r="G137" s="97"/>
      <c r="H137" s="97"/>
      <c r="I137" s="118"/>
      <c r="J137" s="118"/>
      <c r="K137" s="118"/>
      <c r="L137" s="118"/>
      <c r="M137" s="118"/>
      <c r="N137" s="118"/>
      <c r="O137" s="118"/>
      <c r="P137" s="118"/>
      <c r="Q137" s="118"/>
      <c r="R137" s="118"/>
    </row>
    <row r="138" spans="1:18" hidden="1" x14ac:dyDescent="0.25">
      <c r="A138" s="97" t="s">
        <v>297</v>
      </c>
      <c r="B138" s="97">
        <f>IF(FLL=1,2,IF(FLL=2,3,FloorLoad))</f>
        <v>3</v>
      </c>
      <c r="C138" s="97" t="s">
        <v>269</v>
      </c>
      <c r="D138" s="97" t="s">
        <v>298</v>
      </c>
      <c r="E138" s="97"/>
      <c r="F138" s="97">
        <v>0.13400000000000001</v>
      </c>
      <c r="G138" s="97"/>
      <c r="H138" s="97"/>
      <c r="I138" s="118"/>
      <c r="J138" s="118"/>
      <c r="K138" s="118"/>
      <c r="L138" s="118"/>
      <c r="M138" s="118"/>
      <c r="N138" s="118"/>
      <c r="O138" s="118"/>
      <c r="P138" s="118"/>
      <c r="Q138" s="118"/>
      <c r="R138" s="118"/>
    </row>
    <row r="139" spans="1:18" hidden="1" x14ac:dyDescent="0.25">
      <c r="A139" s="143" t="s">
        <v>299</v>
      </c>
      <c r="B139" s="97">
        <f>B137+B138*F138</f>
        <v>1.002</v>
      </c>
      <c r="C139" s="97" t="s">
        <v>269</v>
      </c>
      <c r="D139" s="97"/>
      <c r="E139" s="97"/>
      <c r="F139" s="144"/>
      <c r="G139" s="97"/>
      <c r="H139" s="97"/>
      <c r="I139" s="118"/>
      <c r="J139" s="118"/>
      <c r="K139" s="118"/>
      <c r="L139" s="118"/>
      <c r="M139" s="118"/>
      <c r="N139" s="118"/>
      <c r="O139" s="118"/>
      <c r="P139" s="118"/>
      <c r="Q139" s="118"/>
      <c r="R139" s="118"/>
    </row>
    <row r="140" spans="1:18" hidden="1" x14ac:dyDescent="0.25">
      <c r="A140" s="143" t="s">
        <v>300</v>
      </c>
      <c r="B140" s="97">
        <f>B139*MAX(AUpper,ALower)</f>
        <v>0</v>
      </c>
      <c r="C140" s="97" t="s">
        <v>301</v>
      </c>
      <c r="D140" s="97"/>
      <c r="E140" s="97"/>
      <c r="F140" s="144"/>
      <c r="G140" s="97"/>
      <c r="H140" s="97"/>
      <c r="I140" s="118"/>
      <c r="J140" s="118"/>
      <c r="K140" s="118"/>
      <c r="L140" s="118"/>
      <c r="M140" s="118"/>
      <c r="N140" s="118"/>
      <c r="O140" s="118"/>
      <c r="P140" s="118"/>
      <c r="Q140" s="118"/>
      <c r="R140" s="118"/>
    </row>
    <row r="141" spans="1:18" hidden="1" x14ac:dyDescent="0.25">
      <c r="A141" s="143" t="s">
        <v>302</v>
      </c>
      <c r="B141" s="97">
        <f>B139*MAX(ALower,ASub)</f>
        <v>0</v>
      </c>
      <c r="C141" s="97" t="s">
        <v>301</v>
      </c>
      <c r="D141" s="143" t="s">
        <v>303</v>
      </c>
      <c r="E141" s="97"/>
      <c r="F141" s="144"/>
      <c r="G141" s="97">
        <f>B139*MAX(AUpper,ASub)</f>
        <v>0</v>
      </c>
      <c r="H141" s="97" t="s">
        <v>301</v>
      </c>
      <c r="I141" s="118"/>
      <c r="J141" s="118"/>
      <c r="K141" s="118"/>
      <c r="L141" s="118"/>
      <c r="M141" s="118"/>
      <c r="N141" s="118"/>
      <c r="O141" s="118"/>
      <c r="P141" s="118"/>
      <c r="Q141" s="118"/>
      <c r="R141" s="118"/>
    </row>
    <row r="142" spans="1:18" hidden="1" x14ac:dyDescent="0.25">
      <c r="A142" s="141"/>
      <c r="B142" s="118"/>
      <c r="C142" s="118"/>
      <c r="D142" s="118"/>
      <c r="E142" s="118"/>
      <c r="F142" s="118"/>
      <c r="G142" s="118"/>
      <c r="H142" s="118"/>
      <c r="I142" s="118"/>
      <c r="J142" s="118"/>
      <c r="K142" s="118"/>
      <c r="L142" s="118"/>
      <c r="M142" s="118"/>
      <c r="N142" s="118"/>
      <c r="O142" s="118"/>
      <c r="P142" s="118"/>
      <c r="Q142" s="118"/>
      <c r="R142" s="118"/>
    </row>
    <row r="143" spans="1:18" hidden="1" x14ac:dyDescent="0.25">
      <c r="A143" s="145" t="s">
        <v>304</v>
      </c>
      <c r="B143" s="146"/>
      <c r="C143" s="146"/>
      <c r="D143" s="146"/>
      <c r="E143" s="146"/>
      <c r="F143" s="146"/>
      <c r="G143" s="146"/>
      <c r="H143" s="146"/>
      <c r="I143" s="146"/>
      <c r="J143" s="146"/>
      <c r="K143" s="146"/>
      <c r="L143" s="146"/>
      <c r="M143" s="146"/>
      <c r="N143" s="118"/>
      <c r="O143" s="118"/>
      <c r="P143" s="118"/>
      <c r="Q143" s="118"/>
      <c r="R143" s="118"/>
    </row>
    <row r="144" spans="1:18" hidden="1" x14ac:dyDescent="0.25">
      <c r="A144" s="145" t="s">
        <v>305</v>
      </c>
      <c r="B144" s="146"/>
      <c r="C144" s="146"/>
      <c r="D144" s="146"/>
      <c r="E144" s="146"/>
      <c r="F144" s="146"/>
      <c r="G144" s="146"/>
      <c r="H144" s="146"/>
      <c r="I144" s="146"/>
      <c r="J144" s="146"/>
      <c r="K144" s="146"/>
      <c r="L144" s="146"/>
      <c r="M144" s="146"/>
      <c r="N144" s="118"/>
      <c r="O144" s="118"/>
      <c r="P144" s="118"/>
      <c r="Q144" s="118"/>
      <c r="R144" s="118"/>
    </row>
    <row r="145" spans="1:18" hidden="1" x14ac:dyDescent="0.25">
      <c r="A145" s="146" t="s">
        <v>306</v>
      </c>
      <c r="B145" s="146"/>
      <c r="C145" s="146"/>
      <c r="D145" s="146"/>
      <c r="E145" s="146"/>
      <c r="F145" s="146"/>
      <c r="G145" s="146"/>
      <c r="H145" s="146"/>
      <c r="I145" s="146"/>
      <c r="J145" s="146"/>
      <c r="K145" s="146"/>
      <c r="L145" s="146"/>
      <c r="M145" s="146"/>
      <c r="N145" s="118"/>
      <c r="O145" s="118"/>
      <c r="P145" s="118"/>
      <c r="Q145" s="118"/>
      <c r="R145" s="118"/>
    </row>
    <row r="146" spans="1:18" hidden="1" x14ac:dyDescent="0.25">
      <c r="A146" s="146"/>
      <c r="B146" s="147" t="s">
        <v>307</v>
      </c>
      <c r="C146" s="146"/>
      <c r="D146" s="148">
        <v>30</v>
      </c>
      <c r="E146" s="146"/>
      <c r="F146" s="146"/>
      <c r="G146" s="146"/>
      <c r="H146" s="146"/>
      <c r="I146" s="146"/>
      <c r="J146" s="146"/>
      <c r="K146" s="146"/>
      <c r="L146" s="146"/>
      <c r="M146" s="146"/>
      <c r="N146" s="118"/>
      <c r="O146" s="118"/>
      <c r="P146" s="118"/>
      <c r="Q146" s="118"/>
      <c r="R146" s="118"/>
    </row>
    <row r="147" spans="1:18" hidden="1" x14ac:dyDescent="0.25">
      <c r="A147" s="146"/>
      <c r="B147" s="147" t="s">
        <v>308</v>
      </c>
      <c r="C147" s="146"/>
      <c r="D147" s="148">
        <v>30</v>
      </c>
      <c r="E147" s="146"/>
      <c r="F147" s="146"/>
      <c r="G147" s="146"/>
      <c r="H147" s="146"/>
      <c r="I147" s="146"/>
      <c r="J147" s="146"/>
      <c r="K147" s="146"/>
      <c r="L147" s="146"/>
      <c r="M147" s="146"/>
      <c r="N147" s="118"/>
      <c r="O147" s="118"/>
      <c r="P147" s="118"/>
      <c r="Q147" s="118"/>
      <c r="R147" s="118"/>
    </row>
    <row r="148" spans="1:18" hidden="1" x14ac:dyDescent="0.25">
      <c r="A148" s="146"/>
      <c r="B148" s="147" t="s">
        <v>177</v>
      </c>
      <c r="C148" s="146"/>
      <c r="D148" s="148">
        <v>0</v>
      </c>
      <c r="E148" s="146"/>
      <c r="F148" s="146"/>
      <c r="G148" s="146"/>
      <c r="H148" s="146"/>
      <c r="I148" s="146"/>
      <c r="J148" s="146"/>
      <c r="K148" s="146"/>
      <c r="L148" s="146"/>
      <c r="M148" s="146"/>
      <c r="N148" s="118"/>
      <c r="O148" s="118"/>
      <c r="P148" s="118"/>
      <c r="Q148" s="118"/>
      <c r="R148" s="118"/>
    </row>
    <row r="149" spans="1:18" hidden="1" x14ac:dyDescent="0.25">
      <c r="A149" s="146" t="s">
        <v>309</v>
      </c>
      <c r="B149" s="147"/>
      <c r="C149" s="146"/>
      <c r="D149" s="149"/>
      <c r="E149" s="146"/>
      <c r="F149" s="146"/>
      <c r="G149" s="146"/>
      <c r="H149" s="146"/>
      <c r="I149" s="146"/>
      <c r="J149" s="146"/>
      <c r="K149" s="146"/>
      <c r="L149" s="146"/>
      <c r="M149" s="146"/>
      <c r="N149" s="118"/>
      <c r="O149" s="118"/>
      <c r="P149" s="118"/>
      <c r="Q149" s="118"/>
      <c r="R149" s="118"/>
    </row>
    <row r="150" spans="1:18" hidden="1" x14ac:dyDescent="0.25">
      <c r="A150" s="146"/>
      <c r="B150" s="147" t="s">
        <v>310</v>
      </c>
      <c r="C150" s="146">
        <f>1/3</f>
        <v>0.33333333333333331</v>
      </c>
      <c r="D150" s="146"/>
      <c r="E150" s="146"/>
      <c r="F150" s="146"/>
      <c r="G150" s="146"/>
      <c r="H150" s="146"/>
      <c r="I150" s="146"/>
      <c r="J150" s="146"/>
      <c r="K150" s="146"/>
      <c r="L150" s="146"/>
      <c r="M150" s="146"/>
      <c r="N150" s="118"/>
      <c r="O150" s="118"/>
      <c r="P150" s="118"/>
      <c r="Q150" s="118"/>
      <c r="R150" s="118"/>
    </row>
    <row r="151" spans="1:18" hidden="1" x14ac:dyDescent="0.25">
      <c r="A151" s="146"/>
      <c r="B151" s="147" t="s">
        <v>311</v>
      </c>
      <c r="C151" s="146">
        <f>2/3</f>
        <v>0.66666666666666663</v>
      </c>
      <c r="D151" s="146"/>
      <c r="E151" s="146"/>
      <c r="F151" s="146"/>
      <c r="G151" s="146"/>
      <c r="H151" s="146"/>
      <c r="I151" s="146"/>
      <c r="J151" s="146"/>
      <c r="K151" s="146"/>
      <c r="L151" s="146"/>
      <c r="M151" s="146"/>
      <c r="N151" s="118"/>
      <c r="O151" s="118"/>
      <c r="P151" s="118"/>
      <c r="Q151" s="118"/>
      <c r="R151" s="118"/>
    </row>
    <row r="152" spans="1:18" hidden="1" x14ac:dyDescent="0.25">
      <c r="A152" s="146" t="s">
        <v>312</v>
      </c>
      <c r="B152" s="146" t="s">
        <v>313</v>
      </c>
      <c r="C152" s="150">
        <v>0.2</v>
      </c>
      <c r="D152" s="146" t="s">
        <v>269</v>
      </c>
      <c r="E152" s="146"/>
      <c r="F152" s="146"/>
      <c r="G152" s="146"/>
      <c r="H152" s="146"/>
      <c r="I152" s="146"/>
      <c r="J152" s="146"/>
      <c r="K152" s="146"/>
      <c r="L152" s="146"/>
      <c r="M152" s="146"/>
      <c r="N152" s="118"/>
      <c r="O152" s="118"/>
      <c r="P152" s="118"/>
      <c r="Q152" s="118"/>
      <c r="R152" s="118"/>
    </row>
    <row r="153" spans="1:18" hidden="1" x14ac:dyDescent="0.25">
      <c r="A153" s="146" t="s">
        <v>314</v>
      </c>
      <c r="B153" s="146"/>
      <c r="C153" s="146"/>
      <c r="D153" s="146"/>
      <c r="E153" s="146"/>
      <c r="F153" s="146"/>
      <c r="G153" s="146" t="e">
        <f>2*(WU+LU)</f>
        <v>#VALUE!</v>
      </c>
      <c r="H153" s="146" t="s">
        <v>280</v>
      </c>
      <c r="I153" s="146"/>
      <c r="J153" s="146"/>
      <c r="K153" s="146"/>
      <c r="L153" s="146"/>
      <c r="M153" s="146"/>
      <c r="N153" s="118"/>
      <c r="O153" s="118"/>
      <c r="P153" s="118"/>
      <c r="Q153" s="118"/>
      <c r="R153" s="118"/>
    </row>
    <row r="154" spans="1:18" hidden="1" x14ac:dyDescent="0.25">
      <c r="A154" s="146" t="s">
        <v>315</v>
      </c>
      <c r="B154" s="146"/>
      <c r="C154" s="146"/>
      <c r="D154" s="146"/>
      <c r="E154" s="146"/>
      <c r="F154" s="146"/>
      <c r="G154" s="301">
        <f>2*(WL+LL)</f>
        <v>0</v>
      </c>
      <c r="H154" s="146" t="s">
        <v>280</v>
      </c>
      <c r="I154" s="146"/>
      <c r="J154" s="146"/>
      <c r="K154" s="146"/>
      <c r="L154" s="146"/>
      <c r="M154" s="146"/>
      <c r="N154" s="118"/>
      <c r="O154" s="118"/>
      <c r="P154" s="118"/>
      <c r="Q154" s="118"/>
      <c r="R154" s="118"/>
    </row>
    <row r="155" spans="1:18" hidden="1" x14ac:dyDescent="0.25">
      <c r="A155" s="146" t="s">
        <v>316</v>
      </c>
      <c r="B155" s="146"/>
      <c r="C155" s="146"/>
      <c r="D155" s="146"/>
      <c r="E155" s="146"/>
      <c r="F155" s="146"/>
      <c r="G155" s="146" t="e">
        <f>2*(WS+LS)</f>
        <v>#VALUE!</v>
      </c>
      <c r="H155" s="146" t="s">
        <v>280</v>
      </c>
      <c r="I155" s="146"/>
      <c r="J155" s="146"/>
      <c r="K155" s="146"/>
      <c r="L155" s="146"/>
      <c r="M155" s="146"/>
      <c r="N155" s="118"/>
      <c r="O155" s="118"/>
      <c r="P155" s="118"/>
      <c r="Q155" s="118"/>
      <c r="R155" s="118"/>
    </row>
    <row r="156" spans="1:18" hidden="1" x14ac:dyDescent="0.25">
      <c r="A156" s="146" t="s">
        <v>407</v>
      </c>
      <c r="B156" s="146"/>
      <c r="C156" s="146">
        <f>IF(CU=1,30,IF(CU=2,80,IF(CU=3,220,WUWt+20)))</f>
        <v>30</v>
      </c>
      <c r="D156" s="146" t="s">
        <v>317</v>
      </c>
      <c r="E156" s="146" t="s">
        <v>318</v>
      </c>
      <c r="F156" s="146">
        <f>C156/101.9</f>
        <v>0.29440628066732089</v>
      </c>
      <c r="G156" s="146" t="s">
        <v>319</v>
      </c>
      <c r="H156" s="151" t="s">
        <v>320</v>
      </c>
      <c r="I156" s="146"/>
      <c r="J156" s="146"/>
      <c r="K156" s="146"/>
      <c r="L156" s="146"/>
      <c r="M156" s="146"/>
      <c r="N156" s="118"/>
      <c r="O156" s="118"/>
      <c r="P156" s="118"/>
      <c r="Q156" s="118"/>
      <c r="R156" s="118"/>
    </row>
    <row r="157" spans="1:18" hidden="1" x14ac:dyDescent="0.25">
      <c r="A157" s="146" t="s">
        <v>408</v>
      </c>
      <c r="B157" s="146"/>
      <c r="C157" s="146">
        <f>IF(CL=1,30,IF(CL=2,80,IF(CL=3,220,WLWt+20)))</f>
        <v>80</v>
      </c>
      <c r="D157" s="146" t="s">
        <v>317</v>
      </c>
      <c r="E157" s="146" t="s">
        <v>318</v>
      </c>
      <c r="F157" s="146">
        <f>C157/101.9</f>
        <v>0.78508341511285573</v>
      </c>
      <c r="G157" s="146" t="s">
        <v>319</v>
      </c>
      <c r="H157" s="151" t="s">
        <v>320</v>
      </c>
      <c r="I157" s="146"/>
      <c r="J157" s="146"/>
      <c r="K157" s="146"/>
      <c r="L157" s="146"/>
      <c r="M157" s="146"/>
      <c r="N157" s="118"/>
      <c r="O157" s="118"/>
      <c r="P157" s="118"/>
      <c r="Q157" s="118"/>
      <c r="R157" s="118"/>
    </row>
    <row r="158" spans="1:18" hidden="1" x14ac:dyDescent="0.25">
      <c r="A158" s="146" t="s">
        <v>409</v>
      </c>
      <c r="B158" s="146"/>
      <c r="C158" s="146">
        <f>IF(CS=1,30,IF(CS=2,80,IF(CS=3,220,WSWt+20)))</f>
        <v>80</v>
      </c>
      <c r="D158" s="146" t="s">
        <v>317</v>
      </c>
      <c r="E158" s="146" t="s">
        <v>318</v>
      </c>
      <c r="F158" s="146">
        <f>C158/101.9</f>
        <v>0.78508341511285573</v>
      </c>
      <c r="G158" s="146" t="s">
        <v>319</v>
      </c>
      <c r="H158" s="151" t="s">
        <v>320</v>
      </c>
      <c r="I158" s="146"/>
      <c r="J158" s="146"/>
      <c r="K158" s="146"/>
      <c r="L158" s="146"/>
      <c r="M158" s="146"/>
      <c r="N158" s="118"/>
      <c r="O158" s="118"/>
      <c r="P158" s="118"/>
      <c r="Q158" s="118"/>
      <c r="R158" s="118"/>
    </row>
    <row r="159" spans="1:18" hidden="1" x14ac:dyDescent="0.25">
      <c r="A159" s="145"/>
      <c r="B159" s="146"/>
      <c r="C159" s="146"/>
      <c r="D159" s="146"/>
      <c r="E159" s="146"/>
      <c r="F159" s="146"/>
      <c r="G159" s="146"/>
      <c r="H159" s="146"/>
      <c r="I159" s="146"/>
      <c r="J159" s="146"/>
      <c r="K159" s="146"/>
      <c r="L159" s="146"/>
      <c r="M159" s="146"/>
      <c r="N159" s="118"/>
      <c r="O159" s="118"/>
      <c r="P159" s="118"/>
      <c r="Q159" s="118"/>
      <c r="R159" s="118"/>
    </row>
    <row r="160" spans="1:18" hidden="1" x14ac:dyDescent="0.25">
      <c r="A160" s="145" t="s">
        <v>321</v>
      </c>
      <c r="B160" s="146"/>
      <c r="C160" s="146"/>
      <c r="D160" s="146"/>
      <c r="E160" s="146"/>
      <c r="F160" s="146"/>
      <c r="G160" s="146"/>
      <c r="H160" s="146"/>
      <c r="I160" s="146"/>
      <c r="J160" s="146"/>
      <c r="K160" s="146"/>
      <c r="L160" s="146"/>
      <c r="M160" s="146"/>
      <c r="N160" s="118"/>
      <c r="O160" s="118"/>
      <c r="P160" s="118"/>
      <c r="Q160" s="118"/>
      <c r="R160" s="118"/>
    </row>
    <row r="161" spans="1:18" hidden="1" x14ac:dyDescent="0.25">
      <c r="A161" s="146" t="s">
        <v>322</v>
      </c>
      <c r="B161" s="301" t="e">
        <f>F156*G153*HUI*C150*(100-D146)/100</f>
        <v>#VALUE!</v>
      </c>
      <c r="C161" s="146" t="s">
        <v>301</v>
      </c>
      <c r="D161" s="146"/>
      <c r="E161" s="146"/>
      <c r="F161" s="146"/>
      <c r="G161" s="146"/>
      <c r="H161" s="146"/>
      <c r="I161" s="146"/>
      <c r="J161" s="146"/>
      <c r="K161" s="146"/>
      <c r="L161" s="146"/>
      <c r="M161" s="146"/>
      <c r="N161" s="118"/>
      <c r="O161" s="118"/>
      <c r="P161" s="118"/>
      <c r="Q161" s="118"/>
      <c r="R161" s="118"/>
    </row>
    <row r="162" spans="1:18" hidden="1" x14ac:dyDescent="0.25">
      <c r="A162" s="146" t="s">
        <v>313</v>
      </c>
      <c r="B162" s="146" t="e">
        <f>C152*AUpper*C150</f>
        <v>#VALUE!</v>
      </c>
      <c r="C162" s="146"/>
      <c r="D162" s="146"/>
      <c r="E162" s="146"/>
      <c r="F162" s="146"/>
      <c r="G162" s="146"/>
      <c r="H162" s="146"/>
      <c r="I162" s="146"/>
      <c r="J162" s="146"/>
      <c r="K162" s="146"/>
      <c r="L162" s="146"/>
      <c r="M162" s="146"/>
      <c r="N162" s="118"/>
      <c r="O162" s="118"/>
      <c r="P162" s="118"/>
      <c r="Q162" s="118"/>
      <c r="R162" s="118"/>
    </row>
    <row r="163" spans="1:18" hidden="1" x14ac:dyDescent="0.25">
      <c r="A163" s="145" t="s">
        <v>299</v>
      </c>
      <c r="B163" s="146" t="e">
        <f>B161+B162</f>
        <v>#VALUE!</v>
      </c>
      <c r="C163" s="146"/>
      <c r="D163" s="146"/>
      <c r="E163" s="146"/>
      <c r="F163" s="146"/>
      <c r="G163" s="146"/>
      <c r="H163" s="146"/>
      <c r="I163" s="146"/>
      <c r="J163" s="146"/>
      <c r="K163" s="146"/>
      <c r="L163" s="146"/>
      <c r="M163" s="146"/>
      <c r="N163" s="118"/>
      <c r="O163" s="118"/>
      <c r="P163" s="118"/>
      <c r="Q163" s="118"/>
      <c r="R163" s="118"/>
    </row>
    <row r="164" spans="1:18" hidden="1" x14ac:dyDescent="0.25">
      <c r="A164" s="145"/>
      <c r="B164" s="146"/>
      <c r="C164" s="146"/>
      <c r="D164" s="146"/>
      <c r="E164" s="146"/>
      <c r="F164" s="146"/>
      <c r="G164" s="146"/>
      <c r="H164" s="146"/>
      <c r="I164" s="146"/>
      <c r="J164" s="146"/>
      <c r="K164" s="146"/>
      <c r="L164" s="146"/>
      <c r="M164" s="146"/>
      <c r="N164" s="118"/>
      <c r="O164" s="118"/>
      <c r="P164" s="118"/>
      <c r="Q164" s="118"/>
      <c r="R164" s="118"/>
    </row>
    <row r="165" spans="1:18" hidden="1" x14ac:dyDescent="0.25">
      <c r="A165" s="145" t="s">
        <v>323</v>
      </c>
      <c r="B165" s="146"/>
      <c r="C165" s="146"/>
      <c r="D165" s="146"/>
      <c r="E165" s="146"/>
      <c r="F165" s="146"/>
      <c r="G165" s="146"/>
      <c r="H165" s="146"/>
      <c r="I165" s="146"/>
      <c r="J165" s="146"/>
      <c r="K165" s="146"/>
      <c r="L165" s="146"/>
      <c r="M165" s="146"/>
      <c r="N165" s="118"/>
      <c r="O165" s="118"/>
      <c r="P165" s="118"/>
      <c r="Q165" s="118"/>
      <c r="R165" s="118"/>
    </row>
    <row r="166" spans="1:18" hidden="1" x14ac:dyDescent="0.25">
      <c r="A166" s="152" t="s">
        <v>324</v>
      </c>
      <c r="B166" s="146"/>
      <c r="C166" s="146"/>
      <c r="D166" s="146"/>
      <c r="E166" s="146"/>
      <c r="F166" s="146"/>
      <c r="G166" s="146"/>
      <c r="H166" s="146"/>
      <c r="I166" s="146"/>
      <c r="J166" s="146"/>
      <c r="K166" s="146"/>
      <c r="L166" s="146"/>
      <c r="M166" s="146"/>
      <c r="N166" s="118"/>
      <c r="O166" s="118"/>
      <c r="P166" s="118"/>
      <c r="Q166" s="118"/>
      <c r="R166" s="118"/>
    </row>
    <row r="167" spans="1:18" hidden="1" x14ac:dyDescent="0.25">
      <c r="A167" s="146" t="s">
        <v>325</v>
      </c>
      <c r="B167" s="146" t="e">
        <f>F156*G153*HUI*C151*(100-D146)/100</f>
        <v>#VALUE!</v>
      </c>
      <c r="C167" s="146"/>
      <c r="D167" s="146"/>
      <c r="E167" s="146"/>
      <c r="F167" s="146"/>
      <c r="G167" s="146"/>
      <c r="H167" s="146"/>
      <c r="I167" s="146"/>
      <c r="J167" s="146"/>
      <c r="K167" s="146"/>
      <c r="L167" s="146"/>
      <c r="M167" s="146"/>
      <c r="N167" s="118"/>
      <c r="O167" s="118"/>
      <c r="P167" s="118"/>
      <c r="Q167" s="118"/>
      <c r="R167" s="118"/>
    </row>
    <row r="168" spans="1:18" hidden="1" x14ac:dyDescent="0.25">
      <c r="A168" s="146" t="s">
        <v>313</v>
      </c>
      <c r="B168" s="146" t="e">
        <f>C152*AUpper*C151+C152*ALower*C150</f>
        <v>#VALUE!</v>
      </c>
      <c r="C168" s="146"/>
      <c r="D168" s="146"/>
      <c r="E168" s="146"/>
      <c r="F168" s="146"/>
      <c r="G168" s="146"/>
      <c r="H168" s="146"/>
      <c r="I168" s="146"/>
      <c r="J168" s="146"/>
      <c r="K168" s="146"/>
      <c r="L168" s="146"/>
      <c r="M168" s="146"/>
      <c r="N168" s="118"/>
      <c r="O168" s="118"/>
      <c r="P168" s="118"/>
      <c r="Q168" s="118"/>
      <c r="R168" s="118"/>
    </row>
    <row r="169" spans="1:18" hidden="1" x14ac:dyDescent="0.25">
      <c r="A169" s="146" t="s">
        <v>326</v>
      </c>
      <c r="B169" s="146">
        <f>F157*G154*HLE*C150*(100-D147)/100</f>
        <v>0</v>
      </c>
      <c r="C169" s="146"/>
      <c r="D169" s="146"/>
      <c r="E169" s="146"/>
      <c r="F169" s="146"/>
      <c r="G169" s="146"/>
      <c r="H169" s="146"/>
      <c r="I169" s="146"/>
      <c r="J169" s="146"/>
      <c r="K169" s="146"/>
      <c r="L169" s="146"/>
      <c r="M169" s="146"/>
      <c r="N169" s="118"/>
      <c r="O169" s="118"/>
      <c r="P169" s="118"/>
      <c r="Q169" s="118"/>
      <c r="R169" s="118"/>
    </row>
    <row r="170" spans="1:18" hidden="1" x14ac:dyDescent="0.25">
      <c r="A170" s="145" t="s">
        <v>299</v>
      </c>
      <c r="B170" s="146" t="e">
        <f>B167+B168+B169</f>
        <v>#VALUE!</v>
      </c>
      <c r="C170" s="146"/>
      <c r="D170" s="146"/>
      <c r="E170" s="146"/>
      <c r="F170" s="146"/>
      <c r="G170" s="146"/>
      <c r="H170" s="146"/>
      <c r="I170" s="146"/>
      <c r="J170" s="146"/>
      <c r="K170" s="146"/>
      <c r="L170" s="146"/>
      <c r="M170" s="146"/>
      <c r="N170" s="118"/>
      <c r="O170" s="118"/>
      <c r="P170" s="118"/>
      <c r="Q170" s="118"/>
      <c r="R170" s="118"/>
    </row>
    <row r="171" spans="1:18" hidden="1" x14ac:dyDescent="0.25">
      <c r="A171" s="145"/>
      <c r="B171" s="146"/>
      <c r="C171" s="146"/>
      <c r="D171" s="146"/>
      <c r="E171" s="146"/>
      <c r="F171" s="146"/>
      <c r="G171" s="146"/>
      <c r="H171" s="146"/>
      <c r="I171" s="146"/>
      <c r="J171" s="146"/>
      <c r="K171" s="146"/>
      <c r="L171" s="146"/>
      <c r="M171" s="146"/>
      <c r="N171" s="118"/>
      <c r="O171" s="118"/>
      <c r="P171" s="118"/>
      <c r="Q171" s="118"/>
      <c r="R171" s="118"/>
    </row>
    <row r="172" spans="1:18" hidden="1" x14ac:dyDescent="0.25">
      <c r="A172" s="145" t="s">
        <v>327</v>
      </c>
      <c r="B172" s="146"/>
      <c r="C172" s="146"/>
      <c r="D172" s="146"/>
      <c r="E172" s="146"/>
      <c r="F172" s="146"/>
      <c r="G172" s="146"/>
      <c r="H172" s="146"/>
      <c r="I172" s="146"/>
      <c r="J172" s="146"/>
      <c r="K172" s="146"/>
      <c r="L172" s="146"/>
      <c r="M172" s="146"/>
      <c r="N172" s="118"/>
      <c r="O172" s="118"/>
      <c r="P172" s="118"/>
      <c r="Q172" s="118"/>
      <c r="R172" s="118"/>
    </row>
    <row r="173" spans="1:18" hidden="1" x14ac:dyDescent="0.25">
      <c r="A173" s="146" t="s">
        <v>328</v>
      </c>
      <c r="B173" s="146"/>
      <c r="C173" s="146">
        <f>F157*G154*HLE*C151*(100-D147)/100</f>
        <v>0</v>
      </c>
      <c r="D173" s="146"/>
      <c r="E173" s="146"/>
      <c r="F173" s="146"/>
      <c r="G173" s="146"/>
      <c r="H173" s="146"/>
      <c r="I173" s="146"/>
      <c r="J173" s="146"/>
      <c r="K173" s="146"/>
      <c r="L173" s="146"/>
      <c r="M173" s="146"/>
      <c r="N173" s="118"/>
      <c r="O173" s="118"/>
      <c r="P173" s="118"/>
      <c r="Q173" s="118"/>
      <c r="R173" s="118"/>
    </row>
    <row r="174" spans="1:18" hidden="1" x14ac:dyDescent="0.25">
      <c r="A174" s="146" t="s">
        <v>329</v>
      </c>
      <c r="B174" s="146"/>
      <c r="C174" s="146">
        <f>C152*ALower*C151</f>
        <v>0</v>
      </c>
      <c r="D174" s="146"/>
      <c r="E174" s="146" t="s">
        <v>330</v>
      </c>
      <c r="F174" s="146"/>
      <c r="G174" s="146"/>
      <c r="H174" s="146"/>
      <c r="I174" s="146"/>
      <c r="J174" s="146"/>
      <c r="K174" s="146"/>
      <c r="L174" s="146"/>
      <c r="M174" s="146"/>
      <c r="N174" s="118"/>
      <c r="O174" s="118"/>
      <c r="P174" s="118"/>
      <c r="Q174" s="118"/>
      <c r="R174" s="118"/>
    </row>
    <row r="175" spans="1:18" hidden="1" x14ac:dyDescent="0.25">
      <c r="A175" s="146" t="s">
        <v>331</v>
      </c>
      <c r="B175" s="146"/>
      <c r="C175" s="146" t="e">
        <f>F158*G155*HS*C150*(100-D148)/100</f>
        <v>#VALUE!</v>
      </c>
      <c r="D175" s="146"/>
      <c r="E175" s="146"/>
      <c r="F175" s="146"/>
      <c r="G175" s="146"/>
      <c r="H175" s="146"/>
      <c r="I175" s="146"/>
      <c r="J175" s="146"/>
      <c r="K175" s="146"/>
      <c r="L175" s="146"/>
      <c r="M175" s="146"/>
      <c r="N175" s="118"/>
      <c r="O175" s="118"/>
      <c r="P175" s="118"/>
      <c r="Q175" s="118"/>
      <c r="R175" s="118"/>
    </row>
    <row r="176" spans="1:18" hidden="1" x14ac:dyDescent="0.25">
      <c r="A176" s="145" t="s">
        <v>299</v>
      </c>
      <c r="B176" s="146"/>
      <c r="C176" s="146" t="e">
        <f>C173+C174+C175</f>
        <v>#VALUE!</v>
      </c>
      <c r="D176" s="146"/>
      <c r="E176" s="146"/>
      <c r="F176" s="146"/>
      <c r="G176" s="146"/>
      <c r="H176" s="146"/>
      <c r="I176" s="146"/>
      <c r="J176" s="146"/>
      <c r="K176" s="146"/>
      <c r="L176" s="146"/>
      <c r="M176" s="146"/>
      <c r="N176" s="118"/>
      <c r="O176" s="118"/>
      <c r="P176" s="118"/>
      <c r="Q176" s="118"/>
      <c r="R176" s="118"/>
    </row>
    <row r="177" spans="1:18" hidden="1" x14ac:dyDescent="0.25">
      <c r="A177" s="145"/>
      <c r="B177" s="146"/>
      <c r="C177" s="146"/>
      <c r="D177" s="146"/>
      <c r="E177" s="146"/>
      <c r="F177" s="146"/>
      <c r="G177" s="146"/>
      <c r="H177" s="146"/>
      <c r="I177" s="146"/>
      <c r="J177" s="146"/>
      <c r="K177" s="146"/>
      <c r="L177" s="146"/>
      <c r="M177" s="146"/>
      <c r="N177" s="118"/>
      <c r="O177" s="118"/>
      <c r="P177" s="118"/>
      <c r="Q177" s="118"/>
      <c r="R177" s="118"/>
    </row>
    <row r="178" spans="1:18" hidden="1" x14ac:dyDescent="0.25">
      <c r="A178" s="145" t="s">
        <v>332</v>
      </c>
      <c r="B178" s="146"/>
      <c r="C178" s="146"/>
      <c r="D178" s="146"/>
      <c r="E178" s="146"/>
      <c r="F178" s="146"/>
      <c r="G178" s="146"/>
      <c r="H178" s="146"/>
      <c r="I178" s="146"/>
      <c r="J178" s="146"/>
      <c r="K178" s="146"/>
      <c r="L178" s="146"/>
      <c r="M178" s="146"/>
      <c r="N178" s="118"/>
      <c r="O178" s="118"/>
      <c r="P178" s="118"/>
      <c r="Q178" s="118"/>
      <c r="R178" s="118"/>
    </row>
    <row r="179" spans="1:18" hidden="1" x14ac:dyDescent="0.25">
      <c r="A179" s="146" t="s">
        <v>333</v>
      </c>
      <c r="B179" s="146"/>
      <c r="C179" s="146" t="e">
        <f>F156*G153*HUI*C151*(100-D146)/100</f>
        <v>#VALUE!</v>
      </c>
      <c r="D179" s="146"/>
      <c r="E179" s="146"/>
      <c r="F179" s="146"/>
      <c r="G179" s="146"/>
      <c r="H179" s="146"/>
      <c r="I179" s="146"/>
      <c r="J179" s="146"/>
      <c r="K179" s="146"/>
      <c r="L179" s="146"/>
      <c r="M179" s="146"/>
      <c r="N179" s="118"/>
      <c r="O179" s="118"/>
      <c r="P179" s="118"/>
      <c r="Q179" s="118"/>
      <c r="R179" s="118"/>
    </row>
    <row r="180" spans="1:18" hidden="1" x14ac:dyDescent="0.25">
      <c r="A180" s="146" t="s">
        <v>313</v>
      </c>
      <c r="B180" s="146"/>
      <c r="C180" s="146" t="e">
        <f>C152*AUpper*C151</f>
        <v>#VALUE!</v>
      </c>
      <c r="D180" s="146"/>
      <c r="E180" s="146"/>
      <c r="F180" s="146"/>
      <c r="G180" s="146"/>
      <c r="H180" s="146"/>
      <c r="I180" s="146"/>
      <c r="J180" s="146"/>
      <c r="K180" s="146"/>
      <c r="L180" s="146"/>
      <c r="M180" s="146"/>
      <c r="N180" s="118"/>
      <c r="O180" s="118"/>
      <c r="P180" s="118"/>
      <c r="Q180" s="118"/>
      <c r="R180" s="118"/>
    </row>
    <row r="181" spans="1:18" hidden="1" x14ac:dyDescent="0.25">
      <c r="A181" s="146" t="s">
        <v>334</v>
      </c>
      <c r="B181" s="146"/>
      <c r="C181" s="146" t="e">
        <f>F158*G155*HS*C150*(100-D148)/100</f>
        <v>#VALUE!</v>
      </c>
      <c r="D181" s="146"/>
      <c r="E181" s="146"/>
      <c r="F181" s="146"/>
      <c r="G181" s="146"/>
      <c r="H181" s="146"/>
      <c r="I181" s="146"/>
      <c r="J181" s="146"/>
      <c r="K181" s="146"/>
      <c r="L181" s="146"/>
      <c r="M181" s="146"/>
      <c r="N181" s="118"/>
      <c r="O181" s="118"/>
      <c r="P181" s="118"/>
      <c r="Q181" s="118"/>
      <c r="R181" s="118"/>
    </row>
    <row r="182" spans="1:18" hidden="1" x14ac:dyDescent="0.25">
      <c r="A182" s="145" t="s">
        <v>299</v>
      </c>
      <c r="B182" s="146"/>
      <c r="C182" s="146" t="e">
        <f>C179+C180+C181</f>
        <v>#VALUE!</v>
      </c>
      <c r="D182" s="146"/>
      <c r="E182" s="146"/>
      <c r="F182" s="146"/>
      <c r="G182" s="146"/>
      <c r="H182" s="146"/>
      <c r="I182" s="146"/>
      <c r="J182" s="146"/>
      <c r="K182" s="146"/>
      <c r="L182" s="146"/>
      <c r="M182" s="146"/>
      <c r="N182" s="118"/>
      <c r="O182" s="118"/>
      <c r="P182" s="118"/>
      <c r="Q182" s="118"/>
      <c r="R182" s="118"/>
    </row>
    <row r="183" spans="1:18" hidden="1" x14ac:dyDescent="0.25">
      <c r="A183" s="145"/>
      <c r="B183" s="146"/>
      <c r="C183" s="146"/>
      <c r="D183" s="146"/>
      <c r="E183" s="146"/>
      <c r="F183" s="146"/>
      <c r="G183" s="146"/>
      <c r="H183" s="146"/>
      <c r="I183" s="146"/>
      <c r="J183" s="146"/>
      <c r="K183" s="146"/>
      <c r="L183" s="146"/>
      <c r="M183" s="146"/>
      <c r="N183" s="118"/>
      <c r="O183" s="118"/>
      <c r="P183" s="118"/>
      <c r="Q183" s="118"/>
      <c r="R183" s="118"/>
    </row>
    <row r="184" spans="1:18" hidden="1" x14ac:dyDescent="0.25">
      <c r="A184" s="141"/>
      <c r="B184" s="118"/>
      <c r="C184" s="118"/>
      <c r="D184" s="118"/>
      <c r="E184" s="118"/>
      <c r="F184" s="118"/>
      <c r="G184" s="118"/>
      <c r="H184" s="118"/>
      <c r="I184" s="118"/>
      <c r="J184" s="118"/>
      <c r="K184" s="118"/>
      <c r="L184" s="118"/>
      <c r="M184" s="118"/>
      <c r="N184" s="118"/>
      <c r="O184" s="118"/>
      <c r="P184" s="118"/>
      <c r="Q184" s="118"/>
      <c r="R184" s="118"/>
    </row>
    <row r="185" spans="1:18" hidden="1" x14ac:dyDescent="0.25">
      <c r="A185" s="143" t="s">
        <v>335</v>
      </c>
      <c r="B185" s="97"/>
      <c r="C185" s="97"/>
      <c r="D185" s="97"/>
      <c r="E185" s="97"/>
      <c r="F185" s="97"/>
      <c r="G185" s="97"/>
      <c r="H185" s="97"/>
      <c r="I185" s="97"/>
      <c r="J185" s="97"/>
      <c r="K185" s="97"/>
      <c r="L185" s="97"/>
      <c r="M185" s="97"/>
      <c r="N185" s="118"/>
      <c r="O185" s="118"/>
      <c r="P185" s="118"/>
      <c r="Q185" s="118"/>
      <c r="R185" s="118"/>
    </row>
    <row r="186" spans="1:18" hidden="1" x14ac:dyDescent="0.25">
      <c r="A186" s="97" t="s">
        <v>422</v>
      </c>
      <c r="B186" s="153" t="str">
        <f>AUpper</f>
        <v xml:space="preserve"> </v>
      </c>
      <c r="C186" s="97"/>
      <c r="D186" s="97"/>
      <c r="E186" s="97"/>
      <c r="F186" s="97"/>
      <c r="G186" s="97"/>
      <c r="H186" s="97"/>
      <c r="I186" s="97"/>
      <c r="J186" s="97"/>
      <c r="K186" s="97"/>
      <c r="L186" s="97"/>
      <c r="M186" s="97"/>
      <c r="N186" s="118"/>
      <c r="O186" s="118"/>
      <c r="P186" s="118"/>
      <c r="Q186" s="118"/>
      <c r="R186" s="118"/>
    </row>
    <row r="187" spans="1:18" hidden="1" x14ac:dyDescent="0.25">
      <c r="A187" s="97" t="s">
        <v>336</v>
      </c>
      <c r="B187" s="97"/>
      <c r="C187" s="97"/>
      <c r="D187" s="97"/>
      <c r="E187" s="97"/>
      <c r="F187" s="97"/>
      <c r="G187" s="97"/>
      <c r="H187" s="97"/>
      <c r="I187" s="97"/>
      <c r="J187" s="97"/>
      <c r="K187" s="97"/>
      <c r="L187" s="97"/>
      <c r="M187" s="97"/>
      <c r="N187" s="118"/>
      <c r="O187" s="118"/>
      <c r="P187" s="118"/>
      <c r="Q187" s="118"/>
      <c r="R187" s="118"/>
    </row>
    <row r="188" spans="1:18" hidden="1" x14ac:dyDescent="0.25">
      <c r="A188" s="97" t="s">
        <v>337</v>
      </c>
      <c r="B188" s="301" t="e">
        <f>LR*(WR-WU)+WU*(LR-LU)</f>
        <v>#VALUE!</v>
      </c>
      <c r="C188" s="154"/>
      <c r="D188" s="97"/>
      <c r="E188" s="97"/>
      <c r="F188" s="97"/>
      <c r="G188" s="97"/>
      <c r="H188" s="97"/>
      <c r="I188" s="97"/>
      <c r="J188" s="97"/>
      <c r="K188" s="97"/>
      <c r="L188" s="97"/>
      <c r="M188" s="97"/>
      <c r="N188" s="118"/>
      <c r="O188" s="118"/>
      <c r="P188" s="118"/>
      <c r="Q188" s="118"/>
      <c r="R188" s="118"/>
    </row>
    <row r="189" spans="1:18" hidden="1" x14ac:dyDescent="0.25">
      <c r="A189" s="97" t="s">
        <v>338</v>
      </c>
      <c r="B189" s="153" t="e">
        <f>B186+B188</f>
        <v>#VALUE!</v>
      </c>
      <c r="C189" s="97" t="s">
        <v>423</v>
      </c>
      <c r="D189" s="97"/>
      <c r="E189" s="97"/>
      <c r="F189" s="97"/>
      <c r="G189" s="97"/>
      <c r="H189" s="97"/>
      <c r="I189" s="177" t="e">
        <f>WR*LR</f>
        <v>#VALUE!</v>
      </c>
      <c r="J189" s="97" t="s">
        <v>424</v>
      </c>
      <c r="K189" s="97"/>
      <c r="L189" s="97"/>
      <c r="M189" s="97"/>
      <c r="N189" s="118"/>
      <c r="O189" s="118"/>
      <c r="P189" s="118"/>
      <c r="Q189" s="118"/>
      <c r="R189" s="118"/>
    </row>
    <row r="190" spans="1:18" hidden="1" x14ac:dyDescent="0.25">
      <c r="A190" s="97" t="s">
        <v>339</v>
      </c>
      <c r="B190" s="97"/>
      <c r="C190" s="97">
        <f>IF(RoofWtKey=1,20,IF(RoofWtKey=2,60,RoofWt))</f>
        <v>20</v>
      </c>
      <c r="D190" s="97" t="s">
        <v>317</v>
      </c>
      <c r="E190" s="97" t="s">
        <v>318</v>
      </c>
      <c r="F190" s="97">
        <f>C190/101.9</f>
        <v>0.19627085377821393</v>
      </c>
      <c r="G190" s="97" t="s">
        <v>319</v>
      </c>
      <c r="H190" s="97"/>
      <c r="I190" s="97"/>
      <c r="J190" s="97"/>
      <c r="K190" s="97"/>
      <c r="L190" s="97"/>
      <c r="M190" s="97"/>
      <c r="N190" s="118"/>
      <c r="O190" s="118"/>
      <c r="P190" s="118"/>
      <c r="Q190" s="118"/>
      <c r="R190" s="118"/>
    </row>
    <row r="191" spans="1:18" hidden="1" x14ac:dyDescent="0.25">
      <c r="A191" s="97" t="s">
        <v>260</v>
      </c>
      <c r="B191" s="97"/>
      <c r="C191" s="97">
        <f>RoofSlopeUsed</f>
        <v>25</v>
      </c>
      <c r="D191" s="97" t="s">
        <v>261</v>
      </c>
      <c r="E191" s="97" t="s">
        <v>431</v>
      </c>
      <c r="F191" s="97"/>
      <c r="G191" s="97">
        <f>C191*PI()/180</f>
        <v>0.43633231299858238</v>
      </c>
      <c r="H191" s="97"/>
      <c r="I191" s="97"/>
      <c r="J191" s="97"/>
      <c r="K191" s="97"/>
      <c r="L191" s="97"/>
      <c r="M191" s="97"/>
      <c r="N191" s="118"/>
      <c r="O191" s="118"/>
      <c r="P191" s="118"/>
      <c r="Q191" s="118"/>
      <c r="R191" s="118"/>
    </row>
    <row r="192" spans="1:18" hidden="1" x14ac:dyDescent="0.25">
      <c r="A192" s="97" t="s">
        <v>340</v>
      </c>
      <c r="B192" s="97"/>
      <c r="C192" s="155">
        <f>F190/COS(C191*PI()/180)</f>
        <v>0.21656092619479722</v>
      </c>
      <c r="D192" s="97" t="s">
        <v>319</v>
      </c>
      <c r="E192" s="97"/>
      <c r="F192" s="97"/>
      <c r="G192" s="97"/>
      <c r="H192" s="97"/>
      <c r="I192" s="97"/>
      <c r="J192" s="97"/>
      <c r="K192" s="97"/>
      <c r="L192" s="97"/>
      <c r="M192" s="97"/>
      <c r="N192" s="118"/>
      <c r="O192" s="118"/>
      <c r="P192" s="118"/>
      <c r="Q192" s="118"/>
      <c r="R192" s="118"/>
    </row>
    <row r="193" spans="1:18" hidden="1" x14ac:dyDescent="0.25">
      <c r="A193" s="97" t="s">
        <v>341</v>
      </c>
      <c r="B193" s="97"/>
      <c r="C193" s="155">
        <v>0.24</v>
      </c>
      <c r="D193" s="97" t="s">
        <v>342</v>
      </c>
      <c r="E193" s="97"/>
      <c r="F193" s="97"/>
      <c r="G193" s="97"/>
      <c r="H193" s="97"/>
      <c r="I193" s="97"/>
      <c r="J193" s="97"/>
      <c r="K193" s="97"/>
      <c r="L193" s="97"/>
      <c r="M193" s="97"/>
      <c r="N193" s="118"/>
      <c r="O193" s="118"/>
      <c r="P193" s="118"/>
      <c r="Q193" s="118"/>
      <c r="R193" s="118"/>
    </row>
    <row r="194" spans="1:18" hidden="1" x14ac:dyDescent="0.25">
      <c r="A194" s="97" t="s">
        <v>343</v>
      </c>
      <c r="B194" s="97"/>
      <c r="C194" s="155">
        <f>C192+C193</f>
        <v>0.45656092619479721</v>
      </c>
      <c r="D194" s="97" t="s">
        <v>319</v>
      </c>
      <c r="E194" s="97" t="e">
        <f>C194*B189</f>
        <v>#VALUE!</v>
      </c>
      <c r="F194" s="97"/>
      <c r="G194" s="97"/>
      <c r="H194" s="97"/>
      <c r="I194" s="97"/>
      <c r="J194" s="97"/>
      <c r="K194" s="97"/>
      <c r="L194" s="97"/>
      <c r="M194" s="97"/>
      <c r="N194" s="118"/>
      <c r="O194" s="118"/>
      <c r="P194" s="118"/>
      <c r="Q194" s="118"/>
      <c r="R194" s="118"/>
    </row>
    <row r="195" spans="1:18" hidden="1" x14ac:dyDescent="0.25">
      <c r="A195" s="97" t="s">
        <v>344</v>
      </c>
      <c r="B195" s="97"/>
      <c r="C195" s="144" t="e">
        <f>C194*B189+B163</f>
        <v>#VALUE!</v>
      </c>
      <c r="D195" s="97" t="s">
        <v>301</v>
      </c>
      <c r="E195" s="97"/>
      <c r="F195" s="97"/>
      <c r="G195" s="97"/>
      <c r="H195" s="97"/>
      <c r="I195" s="97"/>
      <c r="J195" s="97"/>
      <c r="K195" s="97"/>
      <c r="L195" s="97"/>
      <c r="M195" s="97"/>
      <c r="N195" s="118"/>
      <c r="O195" s="118"/>
      <c r="P195" s="118"/>
      <c r="Q195" s="118"/>
      <c r="R195" s="118"/>
    </row>
    <row r="196" spans="1:18" hidden="1" x14ac:dyDescent="0.25">
      <c r="A196" s="156"/>
      <c r="B196" s="118"/>
      <c r="C196" s="118"/>
      <c r="D196" s="118"/>
      <c r="E196" s="118"/>
      <c r="F196" s="118"/>
      <c r="G196" s="118"/>
      <c r="H196" s="118"/>
      <c r="I196" s="118"/>
      <c r="J196" s="118"/>
      <c r="K196" s="118"/>
      <c r="L196" s="118"/>
      <c r="M196" s="118"/>
      <c r="N196" s="118"/>
      <c r="O196" s="118"/>
      <c r="P196" s="118"/>
      <c r="Q196" s="118"/>
      <c r="R196" s="118"/>
    </row>
    <row r="197" spans="1:18" hidden="1" x14ac:dyDescent="0.25">
      <c r="A197" s="157" t="s">
        <v>345</v>
      </c>
      <c r="B197" s="158"/>
      <c r="C197" s="158"/>
      <c r="D197" s="158"/>
      <c r="E197" s="158"/>
      <c r="F197" s="158"/>
      <c r="G197" s="158"/>
      <c r="H197" s="158"/>
      <c r="I197" s="158"/>
      <c r="J197" s="158"/>
      <c r="K197" s="118"/>
      <c r="L197" s="118"/>
      <c r="M197" s="118"/>
      <c r="N197" s="118"/>
      <c r="O197" s="118"/>
      <c r="P197" s="118"/>
      <c r="Q197" s="118"/>
      <c r="R197" s="118"/>
    </row>
    <row r="198" spans="1:18" hidden="1" x14ac:dyDescent="0.25">
      <c r="A198" s="158" t="s">
        <v>346</v>
      </c>
      <c r="B198" s="158" t="e">
        <f>B170</f>
        <v>#VALUE!</v>
      </c>
      <c r="C198" s="158"/>
      <c r="D198" s="158"/>
      <c r="E198" s="158"/>
      <c r="F198" s="158"/>
      <c r="G198" s="158"/>
      <c r="H198" s="158"/>
      <c r="I198" s="158"/>
      <c r="J198" s="158"/>
      <c r="K198" s="118"/>
      <c r="L198" s="118"/>
      <c r="M198" s="118"/>
      <c r="N198" s="118"/>
      <c r="O198" s="118"/>
      <c r="P198" s="118"/>
      <c r="Q198" s="118"/>
      <c r="R198" s="118"/>
    </row>
    <row r="199" spans="1:18" hidden="1" x14ac:dyDescent="0.25">
      <c r="A199" s="158" t="s">
        <v>347</v>
      </c>
      <c r="B199" s="158">
        <f>B140</f>
        <v>0</v>
      </c>
      <c r="C199" s="158"/>
      <c r="D199" s="158"/>
      <c r="E199" s="158"/>
      <c r="F199" s="158"/>
      <c r="G199" s="158"/>
      <c r="H199" s="158"/>
      <c r="I199" s="158"/>
      <c r="J199" s="158"/>
      <c r="K199" s="118"/>
      <c r="L199" s="118"/>
      <c r="M199" s="118"/>
      <c r="N199" s="118"/>
      <c r="O199" s="118"/>
      <c r="P199" s="118"/>
      <c r="Q199" s="118"/>
      <c r="R199" s="118"/>
    </row>
    <row r="200" spans="1:18" hidden="1" x14ac:dyDescent="0.25">
      <c r="A200" s="157" t="s">
        <v>299</v>
      </c>
      <c r="B200" s="159" t="e">
        <f>B198+B199</f>
        <v>#VALUE!</v>
      </c>
      <c r="C200" s="158"/>
      <c r="D200" s="158"/>
      <c r="E200" s="158"/>
      <c r="F200" s="158"/>
      <c r="G200" s="158"/>
      <c r="H200" s="158"/>
      <c r="I200" s="158"/>
      <c r="J200" s="158"/>
      <c r="K200" s="118"/>
      <c r="L200" s="118"/>
      <c r="M200" s="118"/>
      <c r="N200" s="118"/>
      <c r="O200" s="118"/>
      <c r="P200" s="118"/>
      <c r="Q200" s="118"/>
      <c r="R200" s="118"/>
    </row>
    <row r="201" spans="1:18" hidden="1" x14ac:dyDescent="0.25">
      <c r="A201" s="157"/>
      <c r="B201" s="158"/>
      <c r="C201" s="158"/>
      <c r="D201" s="158"/>
      <c r="E201" s="158"/>
      <c r="F201" s="158"/>
      <c r="G201" s="158"/>
      <c r="H201" s="158"/>
      <c r="I201" s="158"/>
      <c r="J201" s="158"/>
      <c r="K201" s="118"/>
      <c r="L201" s="118"/>
      <c r="M201" s="118"/>
      <c r="N201" s="118"/>
      <c r="O201" s="118"/>
      <c r="P201" s="118"/>
      <c r="Q201" s="118"/>
      <c r="R201" s="118"/>
    </row>
    <row r="202" spans="1:18" hidden="1" x14ac:dyDescent="0.25">
      <c r="A202" s="157" t="s">
        <v>348</v>
      </c>
      <c r="B202" s="158"/>
      <c r="C202" s="158"/>
      <c r="D202" s="158"/>
      <c r="E202" s="158"/>
      <c r="F202" s="158"/>
      <c r="G202" s="158"/>
      <c r="H202" s="158"/>
      <c r="I202" s="158"/>
      <c r="J202" s="158"/>
      <c r="K202" s="118"/>
      <c r="L202" s="118"/>
      <c r="M202" s="118"/>
      <c r="N202" s="118"/>
      <c r="O202" s="118"/>
      <c r="P202" s="118"/>
      <c r="Q202" s="118"/>
      <c r="R202" s="118"/>
    </row>
    <row r="203" spans="1:18" hidden="1" x14ac:dyDescent="0.25">
      <c r="A203" s="158" t="s">
        <v>346</v>
      </c>
      <c r="B203" s="158" t="e">
        <f>C176</f>
        <v>#VALUE!</v>
      </c>
      <c r="C203" s="158"/>
      <c r="D203" s="158"/>
      <c r="E203" s="158"/>
      <c r="F203" s="158"/>
      <c r="G203" s="158"/>
      <c r="H203" s="158"/>
      <c r="I203" s="158"/>
      <c r="J203" s="158"/>
      <c r="K203" s="118"/>
      <c r="L203" s="118"/>
      <c r="M203" s="118"/>
      <c r="N203" s="118"/>
      <c r="O203" s="118"/>
      <c r="P203" s="118"/>
      <c r="Q203" s="118"/>
      <c r="R203" s="118"/>
    </row>
    <row r="204" spans="1:18" hidden="1" x14ac:dyDescent="0.25">
      <c r="A204" s="158" t="s">
        <v>347</v>
      </c>
      <c r="B204" s="158">
        <f>B141</f>
        <v>0</v>
      </c>
      <c r="C204" s="158"/>
      <c r="D204" s="158"/>
      <c r="E204" s="158"/>
      <c r="F204" s="158"/>
      <c r="G204" s="158"/>
      <c r="H204" s="158"/>
      <c r="I204" s="158"/>
      <c r="J204" s="158"/>
      <c r="K204" s="118"/>
      <c r="L204" s="118"/>
      <c r="M204" s="118"/>
      <c r="N204" s="118"/>
      <c r="O204" s="118"/>
      <c r="P204" s="118"/>
      <c r="Q204" s="118"/>
      <c r="R204" s="118"/>
    </row>
    <row r="205" spans="1:18" hidden="1" x14ac:dyDescent="0.25">
      <c r="A205" s="157" t="s">
        <v>299</v>
      </c>
      <c r="B205" s="159" t="e">
        <f>B203+B204</f>
        <v>#VALUE!</v>
      </c>
      <c r="C205" s="158"/>
      <c r="D205" s="158"/>
      <c r="E205" s="158"/>
      <c r="F205" s="158"/>
      <c r="G205" s="158"/>
      <c r="H205" s="158"/>
      <c r="I205" s="158"/>
      <c r="J205" s="158"/>
      <c r="K205" s="118"/>
      <c r="L205" s="118"/>
      <c r="M205" s="118"/>
      <c r="N205" s="118"/>
      <c r="O205" s="118"/>
      <c r="P205" s="118"/>
      <c r="Q205" s="118"/>
      <c r="R205" s="118"/>
    </row>
    <row r="206" spans="1:18" hidden="1" x14ac:dyDescent="0.25">
      <c r="A206" s="157"/>
      <c r="B206" s="158"/>
      <c r="C206" s="158"/>
      <c r="D206" s="158"/>
      <c r="E206" s="158"/>
      <c r="F206" s="158"/>
      <c r="G206" s="158"/>
      <c r="H206" s="158"/>
      <c r="I206" s="158"/>
      <c r="J206" s="158"/>
      <c r="K206" s="118"/>
      <c r="L206" s="118"/>
      <c r="M206" s="118"/>
      <c r="N206" s="118"/>
      <c r="O206" s="118"/>
      <c r="P206" s="118"/>
      <c r="Q206" s="118"/>
      <c r="R206" s="118"/>
    </row>
    <row r="207" spans="1:18" hidden="1" x14ac:dyDescent="0.25">
      <c r="A207" s="157" t="s">
        <v>349</v>
      </c>
      <c r="B207" s="158"/>
      <c r="C207" s="158"/>
      <c r="D207" s="158"/>
      <c r="E207" s="158"/>
      <c r="F207" s="158"/>
      <c r="G207" s="158"/>
      <c r="H207" s="158"/>
      <c r="I207" s="158"/>
      <c r="J207" s="158"/>
      <c r="K207" s="118"/>
      <c r="L207" s="118"/>
      <c r="M207" s="118"/>
      <c r="N207" s="118"/>
      <c r="O207" s="118"/>
      <c r="P207" s="118"/>
      <c r="Q207" s="118"/>
      <c r="R207" s="118"/>
    </row>
    <row r="208" spans="1:18" hidden="1" x14ac:dyDescent="0.25">
      <c r="A208" s="158" t="s">
        <v>346</v>
      </c>
      <c r="B208" s="158" t="e">
        <f>C182</f>
        <v>#VALUE!</v>
      </c>
      <c r="C208" s="158"/>
      <c r="D208" s="158"/>
      <c r="E208" s="158"/>
      <c r="F208" s="158"/>
      <c r="G208" s="158"/>
      <c r="H208" s="158"/>
      <c r="I208" s="158"/>
      <c r="J208" s="158"/>
      <c r="K208" s="118"/>
      <c r="L208" s="118"/>
      <c r="M208" s="118"/>
      <c r="N208" s="118"/>
      <c r="O208" s="118"/>
      <c r="P208" s="118"/>
      <c r="Q208" s="118"/>
      <c r="R208" s="118"/>
    </row>
    <row r="209" spans="1:18" hidden="1" x14ac:dyDescent="0.25">
      <c r="A209" s="158" t="s">
        <v>347</v>
      </c>
      <c r="B209" s="158">
        <f>G141</f>
        <v>0</v>
      </c>
      <c r="C209" s="158"/>
      <c r="D209" s="158"/>
      <c r="E209" s="158"/>
      <c r="F209" s="158"/>
      <c r="G209" s="158"/>
      <c r="H209" s="158"/>
      <c r="I209" s="158"/>
      <c r="J209" s="158"/>
      <c r="K209" s="118"/>
      <c r="L209" s="118"/>
      <c r="M209" s="118"/>
      <c r="N209" s="118"/>
      <c r="O209" s="118"/>
      <c r="P209" s="118"/>
      <c r="Q209" s="118"/>
      <c r="R209" s="118"/>
    </row>
    <row r="210" spans="1:18" hidden="1" x14ac:dyDescent="0.25">
      <c r="A210" s="157" t="s">
        <v>299</v>
      </c>
      <c r="B210" s="159" t="e">
        <f>B208+B209</f>
        <v>#VALUE!</v>
      </c>
      <c r="C210" s="158"/>
      <c r="D210" s="158"/>
      <c r="E210" s="158"/>
      <c r="F210" s="158"/>
      <c r="G210" s="158"/>
      <c r="H210" s="158"/>
      <c r="I210" s="158"/>
      <c r="J210" s="158"/>
      <c r="K210" s="118"/>
      <c r="L210" s="118"/>
      <c r="M210" s="118"/>
      <c r="N210" s="118"/>
      <c r="O210" s="118"/>
      <c r="P210" s="118"/>
      <c r="Q210" s="118"/>
      <c r="R210" s="118"/>
    </row>
    <row r="211" spans="1:18" hidden="1" x14ac:dyDescent="0.25">
      <c r="A211" s="118"/>
      <c r="B211" s="118"/>
      <c r="C211" s="118"/>
      <c r="D211" s="118"/>
      <c r="E211" s="118"/>
      <c r="F211" s="118"/>
      <c r="G211" s="118"/>
      <c r="H211" s="118"/>
      <c r="I211" s="118"/>
      <c r="J211" s="118"/>
      <c r="K211" s="118"/>
      <c r="L211" s="118"/>
      <c r="M211" s="118"/>
      <c r="N211" s="118"/>
      <c r="O211" s="118"/>
      <c r="P211" s="118"/>
      <c r="Q211" s="118"/>
      <c r="R211" s="118"/>
    </row>
    <row r="212" spans="1:18" hidden="1" x14ac:dyDescent="0.25">
      <c r="A212" s="141" t="s">
        <v>350</v>
      </c>
      <c r="B212" s="118"/>
      <c r="C212" s="118"/>
      <c r="D212" s="118"/>
      <c r="E212" s="118"/>
      <c r="F212" s="118"/>
      <c r="G212" s="118"/>
      <c r="H212" s="118"/>
      <c r="I212" s="118"/>
      <c r="J212" s="118"/>
      <c r="K212" s="118"/>
      <c r="L212" s="118"/>
      <c r="M212" s="118"/>
      <c r="N212" s="118"/>
      <c r="O212" s="118"/>
      <c r="P212" s="118"/>
      <c r="Q212" s="118"/>
      <c r="R212" s="118"/>
    </row>
    <row r="213" spans="1:18" ht="15.75" hidden="1" thickBot="1" x14ac:dyDescent="0.3">
      <c r="A213" s="118" t="s">
        <v>351</v>
      </c>
      <c r="B213" s="118" t="e">
        <f>C195</f>
        <v>#VALUE!</v>
      </c>
      <c r="C213" s="118" t="s">
        <v>301</v>
      </c>
      <c r="D213" s="118"/>
      <c r="E213" s="118"/>
      <c r="F213" s="118"/>
      <c r="G213" s="118"/>
      <c r="H213" s="118"/>
      <c r="I213" s="118"/>
      <c r="J213" s="118"/>
      <c r="K213" s="118"/>
      <c r="L213" s="118"/>
      <c r="M213" s="118"/>
      <c r="N213" s="118"/>
      <c r="O213" s="118"/>
      <c r="P213" s="118"/>
      <c r="Q213" s="118"/>
      <c r="R213" s="118"/>
    </row>
    <row r="214" spans="1:18" ht="16.5" hidden="1" thickTop="1" thickBot="1" x14ac:dyDescent="0.3">
      <c r="A214" s="118" t="s">
        <v>352</v>
      </c>
      <c r="B214" s="118"/>
      <c r="C214" s="160" t="e">
        <f>B213*LateralCoeff</f>
        <v>#VALUE!</v>
      </c>
      <c r="D214" s="118" t="s">
        <v>301</v>
      </c>
      <c r="E214" s="118"/>
      <c r="F214" s="118"/>
      <c r="G214" s="118"/>
      <c r="H214" s="118"/>
      <c r="I214" s="118"/>
      <c r="J214" s="118"/>
      <c r="K214" s="118"/>
      <c r="L214" s="118"/>
      <c r="M214" s="118"/>
      <c r="N214" s="118"/>
      <c r="O214" s="118"/>
      <c r="P214" s="118"/>
      <c r="Q214" s="118"/>
      <c r="R214" s="118"/>
    </row>
    <row r="215" spans="1:18" ht="15.75" hidden="1" thickTop="1" x14ac:dyDescent="0.25">
      <c r="A215" s="118"/>
      <c r="B215" s="118"/>
      <c r="C215" s="135"/>
      <c r="D215" s="118"/>
      <c r="E215" s="118"/>
      <c r="F215" s="118"/>
      <c r="G215" s="118"/>
      <c r="H215" s="118"/>
      <c r="I215" s="118"/>
      <c r="J215" s="118"/>
      <c r="K215" s="118"/>
      <c r="L215" s="118"/>
      <c r="M215" s="118"/>
      <c r="N215" s="118"/>
      <c r="O215" s="118"/>
      <c r="P215" s="118"/>
      <c r="Q215" s="118"/>
      <c r="R215" s="118"/>
    </row>
    <row r="216" spans="1:18" hidden="1" x14ac:dyDescent="0.25">
      <c r="A216" s="118"/>
      <c r="B216" s="118"/>
      <c r="C216" s="118"/>
      <c r="D216" s="118"/>
      <c r="E216" s="118"/>
      <c r="F216" s="118"/>
      <c r="G216" s="141" t="s">
        <v>353</v>
      </c>
      <c r="H216" s="118"/>
      <c r="I216" s="118" t="s">
        <v>354</v>
      </c>
      <c r="J216" s="118"/>
      <c r="K216" s="118"/>
      <c r="L216" s="118"/>
      <c r="M216" s="118"/>
      <c r="N216" s="118"/>
      <c r="O216" s="118"/>
      <c r="P216" s="118"/>
      <c r="Q216" s="118"/>
      <c r="R216" s="118"/>
    </row>
    <row r="217" spans="1:18" ht="15.75" hidden="1" thickBot="1" x14ac:dyDescent="0.3">
      <c r="A217" s="141" t="s">
        <v>355</v>
      </c>
      <c r="B217" s="118"/>
      <c r="C217" s="118"/>
      <c r="D217" s="118"/>
      <c r="E217" s="118"/>
      <c r="F217" s="161" t="s">
        <v>356</v>
      </c>
      <c r="G217" s="141" t="s">
        <v>425</v>
      </c>
      <c r="H217" s="118"/>
      <c r="I217" s="118" t="s">
        <v>357</v>
      </c>
      <c r="J217" s="118"/>
      <c r="K217" s="118"/>
      <c r="L217" s="118"/>
      <c r="M217" s="118"/>
      <c r="N217" s="118"/>
      <c r="O217" s="118"/>
      <c r="P217" s="118"/>
      <c r="Q217" s="118"/>
      <c r="R217" s="118"/>
    </row>
    <row r="218" spans="1:18" ht="16.5" hidden="1" thickTop="1" thickBot="1" x14ac:dyDescent="0.3">
      <c r="A218" s="162" t="s">
        <v>358</v>
      </c>
      <c r="B218" s="163">
        <f>HLE</f>
        <v>0</v>
      </c>
      <c r="C218" s="164" t="s">
        <v>359</v>
      </c>
      <c r="D218" s="162" t="e">
        <f>B200</f>
        <v>#VALUE!</v>
      </c>
      <c r="E218" s="162" t="s">
        <v>301</v>
      </c>
      <c r="F218" s="162" t="e">
        <f>B218*D218</f>
        <v>#VALUE!</v>
      </c>
      <c r="G218" s="162" t="e">
        <f>0.92*D220*F218/F220</f>
        <v>#VALUE!</v>
      </c>
      <c r="H218" s="118"/>
      <c r="I218" s="160" t="e">
        <f>G220*LateralCoeff</f>
        <v>#VALUE!</v>
      </c>
      <c r="J218" s="118"/>
      <c r="K218" s="118"/>
      <c r="L218" s="118"/>
      <c r="M218" s="118"/>
      <c r="N218" s="118"/>
      <c r="O218" s="118"/>
      <c r="P218" s="118"/>
      <c r="Q218" s="118"/>
      <c r="R218" s="118"/>
    </row>
    <row r="219" spans="1:18" ht="16.5" hidden="1" thickTop="1" thickBot="1" x14ac:dyDescent="0.3">
      <c r="A219" s="162" t="s">
        <v>358</v>
      </c>
      <c r="B219" s="163" t="e">
        <f>HLE+HUI</f>
        <v>#VALUE!</v>
      </c>
      <c r="C219" s="164" t="s">
        <v>359</v>
      </c>
      <c r="D219" s="162" t="e">
        <f>C195</f>
        <v>#VALUE!</v>
      </c>
      <c r="E219" s="162" t="s">
        <v>301</v>
      </c>
      <c r="F219" s="162" t="e">
        <f>B219*D219</f>
        <v>#VALUE!</v>
      </c>
      <c r="G219" s="162" t="e">
        <f>0.08*D220+0.92*D220*F219/F220</f>
        <v>#VALUE!</v>
      </c>
      <c r="H219" s="118"/>
      <c r="I219" s="160" t="e">
        <f>G219*LateralCoeff</f>
        <v>#VALUE!</v>
      </c>
      <c r="J219" s="118"/>
      <c r="K219" s="118"/>
      <c r="L219" s="118"/>
      <c r="M219" s="118"/>
      <c r="N219" s="118"/>
      <c r="O219" s="118"/>
      <c r="P219" s="118"/>
      <c r="Q219" s="118"/>
      <c r="R219" s="118"/>
    </row>
    <row r="220" spans="1:18" ht="15.75" hidden="1" thickTop="1" x14ac:dyDescent="0.25">
      <c r="A220" s="162"/>
      <c r="B220" s="162"/>
      <c r="C220" s="162" t="s">
        <v>299</v>
      </c>
      <c r="D220" s="165" t="e">
        <f>D218+D219</f>
        <v>#VALUE!</v>
      </c>
      <c r="E220" s="162" t="s">
        <v>301</v>
      </c>
      <c r="F220" s="165" t="e">
        <f>F218+F219</f>
        <v>#VALUE!</v>
      </c>
      <c r="G220" s="165" t="e">
        <f>G218+G219</f>
        <v>#VALUE!</v>
      </c>
      <c r="H220" s="118"/>
      <c r="I220" s="118"/>
      <c r="J220" s="118"/>
      <c r="K220" s="118"/>
      <c r="L220" s="118"/>
      <c r="M220" s="118"/>
      <c r="N220" s="118"/>
      <c r="O220" s="118"/>
      <c r="P220" s="118"/>
      <c r="Q220" s="118"/>
      <c r="R220" s="118"/>
    </row>
    <row r="221" spans="1:18" hidden="1" x14ac:dyDescent="0.25">
      <c r="A221" s="118"/>
      <c r="B221" s="118"/>
      <c r="C221" s="118"/>
      <c r="D221" s="118"/>
      <c r="E221" s="118"/>
      <c r="F221" s="118"/>
      <c r="G221" s="118"/>
      <c r="H221" s="118"/>
      <c r="I221" s="118"/>
      <c r="J221" s="118"/>
      <c r="K221" s="118"/>
      <c r="L221" s="118"/>
      <c r="M221" s="118"/>
      <c r="N221" s="118"/>
      <c r="O221" s="118"/>
      <c r="P221" s="118"/>
      <c r="Q221" s="118"/>
      <c r="R221" s="118"/>
    </row>
    <row r="222" spans="1:18" hidden="1" x14ac:dyDescent="0.25">
      <c r="A222" s="118"/>
      <c r="B222" s="118"/>
      <c r="C222" s="118"/>
      <c r="D222" s="118"/>
      <c r="E222" s="118"/>
      <c r="F222" s="118"/>
      <c r="G222" s="141" t="s">
        <v>353</v>
      </c>
      <c r="H222" s="118"/>
      <c r="I222" s="118" t="s">
        <v>354</v>
      </c>
      <c r="J222" s="118"/>
      <c r="K222" s="118"/>
      <c r="L222" s="118"/>
      <c r="M222" s="118"/>
      <c r="N222" s="118"/>
      <c r="O222" s="118"/>
      <c r="P222" s="118"/>
      <c r="Q222" s="118"/>
      <c r="R222" s="118"/>
    </row>
    <row r="223" spans="1:18" ht="15.75" hidden="1" thickBot="1" x14ac:dyDescent="0.3">
      <c r="A223" s="141" t="s">
        <v>360</v>
      </c>
      <c r="B223" s="118"/>
      <c r="C223" s="118"/>
      <c r="D223" s="118"/>
      <c r="E223" s="118"/>
      <c r="F223" s="161" t="s">
        <v>356</v>
      </c>
      <c r="G223" s="141" t="s">
        <v>425</v>
      </c>
      <c r="H223" s="118"/>
      <c r="I223" s="118" t="s">
        <v>357</v>
      </c>
      <c r="J223" s="118"/>
      <c r="K223" s="118"/>
      <c r="L223" s="118"/>
      <c r="M223" s="118"/>
      <c r="N223" s="118"/>
      <c r="O223" s="118"/>
      <c r="P223" s="118"/>
      <c r="Q223" s="118"/>
      <c r="R223" s="118"/>
    </row>
    <row r="224" spans="1:18" ht="16.5" hidden="1" thickTop="1" thickBot="1" x14ac:dyDescent="0.3">
      <c r="A224" s="162" t="s">
        <v>358</v>
      </c>
      <c r="B224" s="163" t="str">
        <f>HS</f>
        <v xml:space="preserve"> </v>
      </c>
      <c r="C224" s="164" t="s">
        <v>359</v>
      </c>
      <c r="D224" s="162" t="e">
        <f>B205</f>
        <v>#VALUE!</v>
      </c>
      <c r="E224" s="162" t="s">
        <v>301</v>
      </c>
      <c r="F224" s="162" t="e">
        <f>B224*D224</f>
        <v>#VALUE!</v>
      </c>
      <c r="G224" s="162" t="e">
        <f>0.92*D227*F224/F227</f>
        <v>#VALUE!</v>
      </c>
      <c r="H224" s="118"/>
      <c r="I224" s="160" t="e">
        <f>G227*LateralCoeff</f>
        <v>#VALUE!</v>
      </c>
      <c r="J224" s="118"/>
      <c r="K224" s="118"/>
      <c r="L224" s="118"/>
      <c r="M224" s="118"/>
      <c r="N224" s="118"/>
      <c r="O224" s="118"/>
      <c r="P224" s="118"/>
      <c r="Q224" s="118"/>
      <c r="R224" s="118"/>
    </row>
    <row r="225" spans="1:18" ht="16.5" hidden="1" thickTop="1" thickBot="1" x14ac:dyDescent="0.3">
      <c r="A225" s="162" t="s">
        <v>358</v>
      </c>
      <c r="B225" s="163" t="e">
        <f>HS+HLE</f>
        <v>#VALUE!</v>
      </c>
      <c r="C225" s="164" t="s">
        <v>359</v>
      </c>
      <c r="D225" s="162" t="e">
        <f>B200</f>
        <v>#VALUE!</v>
      </c>
      <c r="E225" s="162" t="s">
        <v>301</v>
      </c>
      <c r="F225" s="162" t="e">
        <f>B225*D225</f>
        <v>#VALUE!</v>
      </c>
      <c r="G225" s="162" t="e">
        <f>0.92*D227*F225/F227</f>
        <v>#VALUE!</v>
      </c>
      <c r="H225" s="118"/>
      <c r="I225" s="160" t="e">
        <f>(G226+G225)*LateralCoeff</f>
        <v>#VALUE!</v>
      </c>
      <c r="J225" s="118"/>
      <c r="K225" s="118"/>
      <c r="L225" s="118"/>
      <c r="M225" s="118"/>
      <c r="N225" s="118"/>
      <c r="O225" s="118"/>
      <c r="P225" s="118"/>
      <c r="Q225" s="118"/>
      <c r="R225" s="118"/>
    </row>
    <row r="226" spans="1:18" ht="16.5" hidden="1" thickTop="1" thickBot="1" x14ac:dyDescent="0.3">
      <c r="A226" s="162" t="s">
        <v>358</v>
      </c>
      <c r="B226" s="163" t="e">
        <f>HS+HLE+HUI</f>
        <v>#VALUE!</v>
      </c>
      <c r="C226" s="164" t="s">
        <v>359</v>
      </c>
      <c r="D226" s="162" t="e">
        <f>C195</f>
        <v>#VALUE!</v>
      </c>
      <c r="E226" s="162" t="s">
        <v>301</v>
      </c>
      <c r="F226" s="162" t="e">
        <f>B226*D226</f>
        <v>#VALUE!</v>
      </c>
      <c r="G226" s="162" t="e">
        <f>0.08*D227+0.92*D227*F226/F227</f>
        <v>#VALUE!</v>
      </c>
      <c r="H226" s="118"/>
      <c r="I226" s="160" t="e">
        <f>G226*LateralCoeff</f>
        <v>#VALUE!</v>
      </c>
      <c r="J226" s="118"/>
      <c r="K226" s="118"/>
      <c r="L226" s="118"/>
      <c r="M226" s="118"/>
      <c r="N226" s="118"/>
      <c r="O226" s="118"/>
      <c r="P226" s="118"/>
      <c r="Q226" s="118"/>
      <c r="R226" s="118"/>
    </row>
    <row r="227" spans="1:18" ht="15.75" hidden="1" thickTop="1" x14ac:dyDescent="0.25">
      <c r="A227" s="162"/>
      <c r="B227" s="162"/>
      <c r="C227" s="162" t="s">
        <v>299</v>
      </c>
      <c r="D227" s="165" t="e">
        <f>D224+D226+D225</f>
        <v>#VALUE!</v>
      </c>
      <c r="E227" s="162" t="s">
        <v>301</v>
      </c>
      <c r="F227" s="165" t="e">
        <f>F224+F226+F225</f>
        <v>#VALUE!</v>
      </c>
      <c r="G227" s="165" t="e">
        <f>G224+G226+G225</f>
        <v>#VALUE!</v>
      </c>
      <c r="H227" s="118"/>
      <c r="I227" s="118"/>
      <c r="J227" s="118"/>
      <c r="K227" s="118"/>
      <c r="L227" s="118"/>
      <c r="M227" s="118"/>
      <c r="N227" s="118"/>
      <c r="O227" s="118"/>
      <c r="P227" s="118"/>
      <c r="Q227" s="118"/>
      <c r="R227" s="118"/>
    </row>
    <row r="228" spans="1:18" hidden="1" x14ac:dyDescent="0.25">
      <c r="A228" s="118"/>
      <c r="B228" s="118"/>
      <c r="C228" s="118"/>
      <c r="D228" s="118"/>
      <c r="E228" s="118"/>
      <c r="F228" s="118"/>
      <c r="G228" s="118"/>
      <c r="H228" s="118"/>
      <c r="I228" s="118"/>
      <c r="J228" s="118"/>
      <c r="K228" s="118"/>
      <c r="L228" s="118"/>
      <c r="M228" s="118"/>
      <c r="N228" s="118"/>
      <c r="O228" s="118"/>
      <c r="P228" s="118"/>
      <c r="Q228" s="118"/>
      <c r="R228" s="118"/>
    </row>
    <row r="229" spans="1:18" hidden="1" x14ac:dyDescent="0.25">
      <c r="A229" s="118"/>
      <c r="B229" s="118"/>
      <c r="C229" s="118"/>
      <c r="D229" s="118"/>
      <c r="E229" s="118"/>
      <c r="F229" s="118"/>
      <c r="G229" s="141" t="s">
        <v>353</v>
      </c>
      <c r="H229" s="118"/>
      <c r="I229" s="118" t="s">
        <v>354</v>
      </c>
      <c r="J229" s="118"/>
      <c r="K229" s="118"/>
      <c r="L229" s="118"/>
      <c r="M229" s="118"/>
      <c r="N229" s="118"/>
      <c r="O229" s="118"/>
      <c r="P229" s="118"/>
      <c r="Q229" s="118"/>
      <c r="R229" s="118"/>
    </row>
    <row r="230" spans="1:18" ht="15.75" hidden="1" thickBot="1" x14ac:dyDescent="0.3">
      <c r="A230" s="141" t="s">
        <v>361</v>
      </c>
      <c r="B230" s="118"/>
      <c r="C230" s="118"/>
      <c r="D230" s="118"/>
      <c r="E230" s="118"/>
      <c r="F230" s="161" t="s">
        <v>356</v>
      </c>
      <c r="G230" s="141" t="s">
        <v>425</v>
      </c>
      <c r="H230" s="118"/>
      <c r="I230" s="118" t="s">
        <v>357</v>
      </c>
      <c r="J230" s="118"/>
      <c r="K230" s="118"/>
      <c r="L230" s="118"/>
      <c r="M230" s="118"/>
      <c r="N230" s="118"/>
      <c r="O230" s="118"/>
      <c r="P230" s="118"/>
      <c r="Q230" s="118"/>
      <c r="R230" s="118"/>
    </row>
    <row r="231" spans="1:18" ht="16.5" hidden="1" thickTop="1" thickBot="1" x14ac:dyDescent="0.3">
      <c r="A231" s="162" t="s">
        <v>358</v>
      </c>
      <c r="B231" s="163" t="str">
        <f>HS</f>
        <v xml:space="preserve"> </v>
      </c>
      <c r="C231" s="164" t="s">
        <v>359</v>
      </c>
      <c r="D231" s="162" t="e">
        <f>B210</f>
        <v>#VALUE!</v>
      </c>
      <c r="E231" s="162" t="s">
        <v>301</v>
      </c>
      <c r="F231" s="162" t="e">
        <f>B231*D231</f>
        <v>#VALUE!</v>
      </c>
      <c r="G231" s="162" t="e">
        <f>0.92*D233*F231/F233</f>
        <v>#VALUE!</v>
      </c>
      <c r="H231" s="118"/>
      <c r="I231" s="160" t="e">
        <f>G233*LateralCoeff</f>
        <v>#VALUE!</v>
      </c>
      <c r="J231" s="118"/>
      <c r="K231" s="118"/>
      <c r="L231" s="118"/>
      <c r="M231" s="118"/>
      <c r="N231" s="118"/>
      <c r="O231" s="118"/>
      <c r="P231" s="118"/>
      <c r="Q231" s="118"/>
      <c r="R231" s="118"/>
    </row>
    <row r="232" spans="1:18" ht="16.5" hidden="1" thickTop="1" thickBot="1" x14ac:dyDescent="0.3">
      <c r="A232" s="162" t="s">
        <v>358</v>
      </c>
      <c r="B232" s="163" t="e">
        <f>HS+HUI</f>
        <v>#VALUE!</v>
      </c>
      <c r="C232" s="164" t="s">
        <v>359</v>
      </c>
      <c r="D232" s="162" t="e">
        <f>C195</f>
        <v>#VALUE!</v>
      </c>
      <c r="E232" s="162" t="s">
        <v>301</v>
      </c>
      <c r="F232" s="162" t="e">
        <f>B232*D232</f>
        <v>#VALUE!</v>
      </c>
      <c r="G232" s="162" t="e">
        <f>0.08*D233+0.92*D233*F232/F233</f>
        <v>#VALUE!</v>
      </c>
      <c r="H232" s="118"/>
      <c r="I232" s="160" t="e">
        <f>G232*LateralCoeff</f>
        <v>#VALUE!</v>
      </c>
      <c r="J232" s="118"/>
      <c r="K232" s="118"/>
      <c r="L232" s="118"/>
      <c r="M232" s="118"/>
      <c r="N232" s="118"/>
      <c r="O232" s="118"/>
      <c r="P232" s="118"/>
      <c r="Q232" s="118"/>
      <c r="R232" s="118"/>
    </row>
    <row r="233" spans="1:18" ht="16.5" hidden="1" thickTop="1" thickBot="1" x14ac:dyDescent="0.3">
      <c r="A233" s="162"/>
      <c r="B233" s="162"/>
      <c r="C233" s="162" t="s">
        <v>299</v>
      </c>
      <c r="D233" s="165" t="e">
        <f>D231+D232</f>
        <v>#VALUE!</v>
      </c>
      <c r="E233" s="162" t="s">
        <v>301</v>
      </c>
      <c r="F233" s="165" t="e">
        <f>F231+F232</f>
        <v>#VALUE!</v>
      </c>
      <c r="G233" s="165" t="e">
        <f>G231+G232</f>
        <v>#VALUE!</v>
      </c>
      <c r="H233" s="118"/>
      <c r="I233" s="118"/>
      <c r="J233" s="118"/>
      <c r="M233" s="166" t="str">
        <f>H235</f>
        <v>Double</v>
      </c>
      <c r="N233" s="167" t="str">
        <f>I235</f>
        <v>storey</v>
      </c>
      <c r="O233" s="168" t="str">
        <f>IF(Slab=1,I236,H236)</f>
        <v>No sub</v>
      </c>
      <c r="P233" s="118"/>
      <c r="Q233" s="118"/>
      <c r="R233" s="118"/>
    </row>
    <row r="234" spans="1:18" ht="15.75" hidden="1" thickTop="1" x14ac:dyDescent="0.25">
      <c r="A234" s="118"/>
      <c r="B234" s="118"/>
      <c r="C234" s="118"/>
      <c r="D234" s="118"/>
      <c r="E234" s="118"/>
      <c r="F234" s="118"/>
      <c r="G234" s="118"/>
      <c r="H234" s="118"/>
      <c r="I234" s="118"/>
      <c r="J234" s="118"/>
      <c r="M234" s="118">
        <f>IF(RoomRS=1,0,4*B186)</f>
        <v>0</v>
      </c>
      <c r="N234" s="118"/>
      <c r="O234" s="118"/>
      <c r="P234" s="118"/>
      <c r="Q234" s="118"/>
      <c r="R234" s="118"/>
    </row>
    <row r="235" spans="1:18" hidden="1" x14ac:dyDescent="0.25">
      <c r="A235" s="169" t="s">
        <v>362</v>
      </c>
      <c r="B235" s="568" t="s">
        <v>363</v>
      </c>
      <c r="C235" s="568"/>
      <c r="D235" s="568" t="s">
        <v>364</v>
      </c>
      <c r="E235" s="568"/>
      <c r="F235" s="118"/>
      <c r="G235" s="169" t="s">
        <v>365</v>
      </c>
      <c r="H235" s="179" t="str">
        <f>IF(NumStoreys=1,"Single","Double")</f>
        <v>Double</v>
      </c>
      <c r="I235" s="170" t="s">
        <v>366</v>
      </c>
      <c r="J235" s="118"/>
      <c r="M235" s="169" t="s">
        <v>365</v>
      </c>
      <c r="N235" s="566" t="s">
        <v>367</v>
      </c>
      <c r="O235" s="567"/>
      <c r="P235" s="118" t="s">
        <v>426</v>
      </c>
      <c r="Q235" s="118"/>
      <c r="R235" s="118"/>
    </row>
    <row r="236" spans="1:18" hidden="1" x14ac:dyDescent="0.25">
      <c r="A236" s="171" t="s">
        <v>368</v>
      </c>
      <c r="B236" s="172" t="s">
        <v>369</v>
      </c>
      <c r="C236" s="172" t="s">
        <v>370</v>
      </c>
      <c r="D236" s="172" t="s">
        <v>369</v>
      </c>
      <c r="E236" s="172" t="s">
        <v>370</v>
      </c>
      <c r="F236" s="118"/>
      <c r="G236" s="171" t="s">
        <v>368</v>
      </c>
      <c r="H236" s="172" t="s">
        <v>369</v>
      </c>
      <c r="I236" s="172" t="s">
        <v>370</v>
      </c>
      <c r="J236" s="118"/>
      <c r="M236" s="171" t="s">
        <v>368</v>
      </c>
      <c r="N236" s="172"/>
      <c r="O236" s="172"/>
      <c r="P236" s="118"/>
      <c r="Q236" s="118"/>
      <c r="R236" s="118"/>
    </row>
    <row r="237" spans="1:18" hidden="1" x14ac:dyDescent="0.25">
      <c r="A237" s="171" t="s">
        <v>371</v>
      </c>
      <c r="B237" s="173" t="e">
        <f>C214*20</f>
        <v>#VALUE!</v>
      </c>
      <c r="C237" s="173" t="e">
        <f>I232*20</f>
        <v>#VALUE!</v>
      </c>
      <c r="D237" s="173" t="e">
        <f>I219*20</f>
        <v>#VALUE!</v>
      </c>
      <c r="E237" s="173" t="e">
        <f>I226*20</f>
        <v>#VALUE!</v>
      </c>
      <c r="F237" s="118"/>
      <c r="G237" s="171" t="s">
        <v>371</v>
      </c>
      <c r="H237" s="173" t="e">
        <f t="shared" ref="H237:I239" si="1">IF(NumStoreys=1,B237,D237)</f>
        <v>#VALUE!</v>
      </c>
      <c r="I237" s="173" t="e">
        <f t="shared" si="1"/>
        <v>#VALUE!</v>
      </c>
      <c r="J237" s="118"/>
      <c r="M237" s="171" t="s">
        <v>371</v>
      </c>
      <c r="N237" s="173" t="e">
        <f>IF(Slab=1,I237,H237)</f>
        <v>#VALUE!</v>
      </c>
      <c r="O237" s="174" t="e">
        <f>N237+ExtraRoomRS</f>
        <v>#VALUE!</v>
      </c>
      <c r="P237" s="118"/>
      <c r="Q237" s="118"/>
      <c r="R237" s="118"/>
    </row>
    <row r="238" spans="1:18" hidden="1" x14ac:dyDescent="0.25">
      <c r="A238" s="171" t="s">
        <v>372</v>
      </c>
      <c r="B238" s="162" t="s">
        <v>373</v>
      </c>
      <c r="C238" s="162" t="s">
        <v>373</v>
      </c>
      <c r="D238" s="173" t="e">
        <f>I218*20</f>
        <v>#VALUE!</v>
      </c>
      <c r="E238" s="173" t="e">
        <f>I225*20</f>
        <v>#VALUE!</v>
      </c>
      <c r="F238" s="118"/>
      <c r="G238" s="171" t="s">
        <v>372</v>
      </c>
      <c r="H238" s="173" t="e">
        <f t="shared" si="1"/>
        <v>#VALUE!</v>
      </c>
      <c r="I238" s="173" t="e">
        <f t="shared" si="1"/>
        <v>#VALUE!</v>
      </c>
      <c r="J238" s="118"/>
      <c r="M238" s="171" t="s">
        <v>372</v>
      </c>
      <c r="N238" s="173" t="e">
        <f>IF(Slab=1,I238,H238)</f>
        <v>#VALUE!</v>
      </c>
      <c r="O238" s="174" t="e">
        <f>IF(N238="N/A","N/A",ExtraRoomRS+N238)</f>
        <v>#VALUE!</v>
      </c>
      <c r="P238" s="118"/>
      <c r="Q238" s="118"/>
      <c r="R238" s="118"/>
    </row>
    <row r="239" spans="1:18" hidden="1" x14ac:dyDescent="0.25">
      <c r="A239" s="171" t="s">
        <v>177</v>
      </c>
      <c r="B239" s="162" t="s">
        <v>373</v>
      </c>
      <c r="C239" s="173" t="e">
        <f>I231*20</f>
        <v>#VALUE!</v>
      </c>
      <c r="D239" s="162" t="s">
        <v>373</v>
      </c>
      <c r="E239" s="173" t="e">
        <f>I224*20</f>
        <v>#VALUE!</v>
      </c>
      <c r="F239" s="118"/>
      <c r="G239" s="171" t="s">
        <v>177</v>
      </c>
      <c r="H239" s="173" t="str">
        <f t="shared" si="1"/>
        <v>N/A</v>
      </c>
      <c r="I239" s="173" t="e">
        <f t="shared" si="1"/>
        <v>#VALUE!</v>
      </c>
      <c r="J239" s="118"/>
      <c r="M239" s="171" t="s">
        <v>177</v>
      </c>
      <c r="N239" s="173" t="str">
        <f>IF(Slab=1,I239,H239)</f>
        <v>N/A</v>
      </c>
      <c r="O239" s="174" t="str">
        <f>IF(N239="N/A","N/A",ExtraRoomRS+N239)</f>
        <v>N/A</v>
      </c>
      <c r="P239" s="118"/>
      <c r="Q239" s="118"/>
      <c r="R239" s="118"/>
    </row>
    <row r="240" spans="1:18" hidden="1" x14ac:dyDescent="0.25">
      <c r="A240" s="175" t="s">
        <v>374</v>
      </c>
      <c r="G240" s="175" t="s">
        <v>375</v>
      </c>
      <c r="M240" s="175" t="s">
        <v>375</v>
      </c>
    </row>
    <row r="241" spans="1:13" hidden="1" x14ac:dyDescent="0.25">
      <c r="A241" s="175" t="s">
        <v>376</v>
      </c>
      <c r="G241" s="175" t="s">
        <v>376</v>
      </c>
      <c r="M241" s="175" t="s">
        <v>377</v>
      </c>
    </row>
    <row r="242" spans="1:13" hidden="1" x14ac:dyDescent="0.25"/>
    <row r="243" spans="1:13" hidden="1" x14ac:dyDescent="0.25"/>
    <row r="244" spans="1:13" hidden="1" x14ac:dyDescent="0.25"/>
    <row r="245" spans="1:13" hidden="1" x14ac:dyDescent="0.25"/>
    <row r="246" spans="1:13" hidden="1" x14ac:dyDescent="0.25"/>
    <row r="247" spans="1:13" hidden="1" x14ac:dyDescent="0.25"/>
    <row r="248" spans="1:13" hidden="1" x14ac:dyDescent="0.25"/>
    <row r="249" spans="1:13" hidden="1" x14ac:dyDescent="0.25"/>
  </sheetData>
  <sheetProtection sheet="1" objects="1" scenarios="1"/>
  <mergeCells count="19">
    <mergeCell ref="N235:O235"/>
    <mergeCell ref="B235:C235"/>
    <mergeCell ref="D235:E235"/>
    <mergeCell ref="D82:E82"/>
    <mergeCell ref="F82:G82"/>
    <mergeCell ref="H82:I82"/>
    <mergeCell ref="A101:I101"/>
    <mergeCell ref="A114:C114"/>
    <mergeCell ref="G118:H118"/>
    <mergeCell ref="G119:H119"/>
    <mergeCell ref="G120:H120"/>
    <mergeCell ref="M114:N114"/>
    <mergeCell ref="D117:I117"/>
    <mergeCell ref="D70:E70"/>
    <mergeCell ref="F70:G70"/>
    <mergeCell ref="H70:I70"/>
    <mergeCell ref="D81:E81"/>
    <mergeCell ref="F81:G81"/>
    <mergeCell ref="H81:I81"/>
  </mergeCells>
  <conditionalFormatting sqref="D81:E81">
    <cfRule type="expression" dxfId="181" priority="6">
      <formula>(D73-E73)&gt;0</formula>
    </cfRule>
  </conditionalFormatting>
  <conditionalFormatting sqref="D82:E82">
    <cfRule type="expression" dxfId="180" priority="5">
      <formula>(D74-E74)&gt;0</formula>
    </cfRule>
  </conditionalFormatting>
  <conditionalFormatting sqref="F81:G81">
    <cfRule type="expression" dxfId="179" priority="4">
      <formula>(F73-G73)&gt;0</formula>
    </cfRule>
  </conditionalFormatting>
  <conditionalFormatting sqref="F82:G82">
    <cfRule type="expression" dxfId="178" priority="3">
      <formula>(F74-G74)&gt;0</formula>
    </cfRule>
  </conditionalFormatting>
  <conditionalFormatting sqref="H81:I81">
    <cfRule type="expression" dxfId="177" priority="2">
      <formula>(H73-I73)&gt;0</formula>
    </cfRule>
  </conditionalFormatting>
  <conditionalFormatting sqref="H82:I82">
    <cfRule type="expression" dxfId="176" priority="1">
      <formula>(H74-I74)&gt;0</formula>
    </cfRule>
  </conditionalFormatting>
  <pageMargins left="0.70866141732283472" right="0.70866141732283472" top="0.74803149606299213" bottom="0.74803149606299213" header="0.31496062992125984" footer="0.31496062992125984"/>
  <pageSetup paperSize="8"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anchor moveWithCells="1" sizeWithCells="1">
                  <from>
                    <xdr:col>3</xdr:col>
                    <xdr:colOff>19050</xdr:colOff>
                    <xdr:row>60</xdr:row>
                    <xdr:rowOff>0</xdr:rowOff>
                  </from>
                  <to>
                    <xdr:col>4</xdr:col>
                    <xdr:colOff>600075</xdr:colOff>
                    <xdr:row>60</xdr:row>
                    <xdr:rowOff>0</xdr:rowOff>
                  </to>
                </anchor>
              </controlPr>
            </control>
          </mc:Choice>
        </mc:AlternateContent>
        <mc:AlternateContent xmlns:mc="http://schemas.openxmlformats.org/markup-compatibility/2006">
          <mc:Choice Requires="x14">
            <control shapeId="13314" r:id="rId5" name="Button 2">
              <controlPr defaultSize="0" print="0" autoFill="0" autoPict="0">
                <anchor moveWithCells="1" sizeWithCells="1">
                  <from>
                    <xdr:col>5</xdr:col>
                    <xdr:colOff>9525</xdr:colOff>
                    <xdr:row>60</xdr:row>
                    <xdr:rowOff>0</xdr:rowOff>
                  </from>
                  <to>
                    <xdr:col>6</xdr:col>
                    <xdr:colOff>542925</xdr:colOff>
                    <xdr:row>60</xdr:row>
                    <xdr:rowOff>0</xdr:rowOff>
                  </to>
                </anchor>
              </controlPr>
            </control>
          </mc:Choice>
        </mc:AlternateContent>
        <mc:AlternateContent xmlns:mc="http://schemas.openxmlformats.org/markup-compatibility/2006">
          <mc:Choice Requires="x14">
            <control shapeId="13315" r:id="rId6" name="Button 3">
              <controlPr defaultSize="0" print="0" autoFill="0" autoPict="0">
                <anchor moveWithCells="1" sizeWithCells="1">
                  <from>
                    <xdr:col>7</xdr:col>
                    <xdr:colOff>19050</xdr:colOff>
                    <xdr:row>60</xdr:row>
                    <xdr:rowOff>0</xdr:rowOff>
                  </from>
                  <to>
                    <xdr:col>9</xdr:col>
                    <xdr:colOff>9525</xdr:colOff>
                    <xdr:row>60</xdr:row>
                    <xdr:rowOff>0</xdr:rowOff>
                  </to>
                </anchor>
              </controlPr>
            </control>
          </mc:Choice>
        </mc:AlternateContent>
        <mc:AlternateContent xmlns:mc="http://schemas.openxmlformats.org/markup-compatibility/2006">
          <mc:Choice Requires="x14">
            <control shapeId="13316" r:id="rId7" name="Button 4">
              <controlPr defaultSize="0" print="0" autoFill="0" autoPict="0">
                <anchor moveWithCells="1" sizeWithCells="1">
                  <from>
                    <xdr:col>3</xdr:col>
                    <xdr:colOff>9525</xdr:colOff>
                    <xdr:row>60</xdr:row>
                    <xdr:rowOff>0</xdr:rowOff>
                  </from>
                  <to>
                    <xdr:col>4</xdr:col>
                    <xdr:colOff>533400</xdr:colOff>
                    <xdr:row>60</xdr:row>
                    <xdr:rowOff>0</xdr:rowOff>
                  </to>
                </anchor>
              </controlPr>
            </control>
          </mc:Choice>
        </mc:AlternateContent>
        <mc:AlternateContent xmlns:mc="http://schemas.openxmlformats.org/markup-compatibility/2006">
          <mc:Choice Requires="x14">
            <control shapeId="13317" r:id="rId8" name="Button 5">
              <controlPr defaultSize="0" print="0" autoFill="0" autoPict="0">
                <anchor moveWithCells="1" sizeWithCells="1">
                  <from>
                    <xdr:col>5</xdr:col>
                    <xdr:colOff>28575</xdr:colOff>
                    <xdr:row>60</xdr:row>
                    <xdr:rowOff>0</xdr:rowOff>
                  </from>
                  <to>
                    <xdr:col>6</xdr:col>
                    <xdr:colOff>542925</xdr:colOff>
                    <xdr:row>60</xdr:row>
                    <xdr:rowOff>0</xdr:rowOff>
                  </to>
                </anchor>
              </controlPr>
            </control>
          </mc:Choice>
        </mc:AlternateContent>
        <mc:AlternateContent xmlns:mc="http://schemas.openxmlformats.org/markup-compatibility/2006">
          <mc:Choice Requires="x14">
            <control shapeId="13318" r:id="rId9" name="Button 6">
              <controlPr defaultSize="0" print="0" autoFill="0" autoPict="0">
                <anchor moveWithCells="1" sizeWithCells="1">
                  <from>
                    <xdr:col>7</xdr:col>
                    <xdr:colOff>28575</xdr:colOff>
                    <xdr:row>60</xdr:row>
                    <xdr:rowOff>0</xdr:rowOff>
                  </from>
                  <to>
                    <xdr:col>8</xdr:col>
                    <xdr:colOff>542925</xdr:colOff>
                    <xdr:row>60</xdr:row>
                    <xdr:rowOff>0</xdr:rowOff>
                  </to>
                </anchor>
              </controlPr>
            </control>
          </mc:Choice>
        </mc:AlternateContent>
        <mc:AlternateContent xmlns:mc="http://schemas.openxmlformats.org/markup-compatibility/2006">
          <mc:Choice Requires="x14">
            <control shapeId="13319" r:id="rId10" name="Drop Down 7">
              <controlPr locked="0" defaultSize="0" autoFill="0" autoPict="0">
                <anchor moveWithCells="1">
                  <from>
                    <xdr:col>3</xdr:col>
                    <xdr:colOff>9525</xdr:colOff>
                    <xdr:row>9</xdr:row>
                    <xdr:rowOff>161925</xdr:rowOff>
                  </from>
                  <to>
                    <xdr:col>4</xdr:col>
                    <xdr:colOff>466725</xdr:colOff>
                    <xdr:row>10</xdr:row>
                    <xdr:rowOff>161925</xdr:rowOff>
                  </to>
                </anchor>
              </controlPr>
            </control>
          </mc:Choice>
        </mc:AlternateContent>
        <mc:AlternateContent xmlns:mc="http://schemas.openxmlformats.org/markup-compatibility/2006">
          <mc:Choice Requires="x14">
            <control shapeId="13320" r:id="rId11" name="Drop Down 8">
              <controlPr locked="0" defaultSize="0" autoFill="0" autoPict="0">
                <anchor moveWithCells="1">
                  <from>
                    <xdr:col>3</xdr:col>
                    <xdr:colOff>47625</xdr:colOff>
                    <xdr:row>10</xdr:row>
                    <xdr:rowOff>180975</xdr:rowOff>
                  </from>
                  <to>
                    <xdr:col>4</xdr:col>
                    <xdr:colOff>466725</xdr:colOff>
                    <xdr:row>11</xdr:row>
                    <xdr:rowOff>180975</xdr:rowOff>
                  </to>
                </anchor>
              </controlPr>
            </control>
          </mc:Choice>
        </mc:AlternateContent>
        <mc:AlternateContent xmlns:mc="http://schemas.openxmlformats.org/markup-compatibility/2006">
          <mc:Choice Requires="x14">
            <control shapeId="13321" r:id="rId12" name="Drop Down 9">
              <controlPr locked="0" defaultSize="0" autoFill="0" autoPict="0">
                <anchor moveWithCells="1">
                  <from>
                    <xdr:col>3</xdr:col>
                    <xdr:colOff>19050</xdr:colOff>
                    <xdr:row>15</xdr:row>
                    <xdr:rowOff>0</xdr:rowOff>
                  </from>
                  <to>
                    <xdr:col>4</xdr:col>
                    <xdr:colOff>466725</xdr:colOff>
                    <xdr:row>15</xdr:row>
                    <xdr:rowOff>200025</xdr:rowOff>
                  </to>
                </anchor>
              </controlPr>
            </control>
          </mc:Choice>
        </mc:AlternateContent>
        <mc:AlternateContent xmlns:mc="http://schemas.openxmlformats.org/markup-compatibility/2006">
          <mc:Choice Requires="x14">
            <control shapeId="13322" r:id="rId13" name="Drop Down 10">
              <controlPr locked="0" defaultSize="0" autoFill="0" autoPict="0">
                <anchor moveWithCells="1">
                  <from>
                    <xdr:col>3</xdr:col>
                    <xdr:colOff>19050</xdr:colOff>
                    <xdr:row>18</xdr:row>
                    <xdr:rowOff>0</xdr:rowOff>
                  </from>
                  <to>
                    <xdr:col>4</xdr:col>
                    <xdr:colOff>533400</xdr:colOff>
                    <xdr:row>19</xdr:row>
                    <xdr:rowOff>0</xdr:rowOff>
                  </to>
                </anchor>
              </controlPr>
            </control>
          </mc:Choice>
        </mc:AlternateContent>
        <mc:AlternateContent xmlns:mc="http://schemas.openxmlformats.org/markup-compatibility/2006">
          <mc:Choice Requires="x14">
            <control shapeId="13323" r:id="rId14" name="Drop Down 11">
              <controlPr locked="0" defaultSize="0" autoFill="0" autoPict="0">
                <anchor moveWithCells="1">
                  <from>
                    <xdr:col>3</xdr:col>
                    <xdr:colOff>9525</xdr:colOff>
                    <xdr:row>20</xdr:row>
                    <xdr:rowOff>9525</xdr:rowOff>
                  </from>
                  <to>
                    <xdr:col>4</xdr:col>
                    <xdr:colOff>523875</xdr:colOff>
                    <xdr:row>21</xdr:row>
                    <xdr:rowOff>0</xdr:rowOff>
                  </to>
                </anchor>
              </controlPr>
            </control>
          </mc:Choice>
        </mc:AlternateContent>
        <mc:AlternateContent xmlns:mc="http://schemas.openxmlformats.org/markup-compatibility/2006">
          <mc:Choice Requires="x14">
            <control shapeId="13324" r:id="rId15" name="Drop Down 12">
              <controlPr locked="0" defaultSize="0" autoFill="0" autoPict="0">
                <anchor moveWithCells="1">
                  <from>
                    <xdr:col>2</xdr:col>
                    <xdr:colOff>742950</xdr:colOff>
                    <xdr:row>23</xdr:row>
                    <xdr:rowOff>180975</xdr:rowOff>
                  </from>
                  <to>
                    <xdr:col>4</xdr:col>
                    <xdr:colOff>523875</xdr:colOff>
                    <xdr:row>24</xdr:row>
                    <xdr:rowOff>180975</xdr:rowOff>
                  </to>
                </anchor>
              </controlPr>
            </control>
          </mc:Choice>
        </mc:AlternateContent>
        <mc:AlternateContent xmlns:mc="http://schemas.openxmlformats.org/markup-compatibility/2006">
          <mc:Choice Requires="x14">
            <control shapeId="13325" r:id="rId16" name="Drop Down 13">
              <controlPr locked="0" defaultSize="0" autoFill="0" autoPict="0">
                <anchor moveWithCells="1">
                  <from>
                    <xdr:col>4</xdr:col>
                    <xdr:colOff>0</xdr:colOff>
                    <xdr:row>57</xdr:row>
                    <xdr:rowOff>0</xdr:rowOff>
                  </from>
                  <to>
                    <xdr:col>5</xdr:col>
                    <xdr:colOff>523875</xdr:colOff>
                    <xdr:row>58</xdr:row>
                    <xdr:rowOff>9525</xdr:rowOff>
                  </to>
                </anchor>
              </controlPr>
            </control>
          </mc:Choice>
        </mc:AlternateContent>
        <mc:AlternateContent xmlns:mc="http://schemas.openxmlformats.org/markup-compatibility/2006">
          <mc:Choice Requires="x14">
            <control shapeId="13326" r:id="rId17" name="Drop Down 14">
              <controlPr locked="0" defaultSize="0" autoFill="0" autoPict="0">
                <anchor moveWithCells="1">
                  <from>
                    <xdr:col>4</xdr:col>
                    <xdr:colOff>0</xdr:colOff>
                    <xdr:row>58</xdr:row>
                    <xdr:rowOff>0</xdr:rowOff>
                  </from>
                  <to>
                    <xdr:col>5</xdr:col>
                    <xdr:colOff>523875</xdr:colOff>
                    <xdr:row>59</xdr:row>
                    <xdr:rowOff>9525</xdr:rowOff>
                  </to>
                </anchor>
              </controlPr>
            </control>
          </mc:Choice>
        </mc:AlternateContent>
        <mc:AlternateContent xmlns:mc="http://schemas.openxmlformats.org/markup-compatibility/2006">
          <mc:Choice Requires="x14">
            <control shapeId="13327" r:id="rId18" name="Drop Down 15">
              <controlPr locked="0" defaultSize="0" autoFill="0" autoPict="0">
                <anchor moveWithCells="1">
                  <from>
                    <xdr:col>4</xdr:col>
                    <xdr:colOff>0</xdr:colOff>
                    <xdr:row>59</xdr:row>
                    <xdr:rowOff>9525</xdr:rowOff>
                  </from>
                  <to>
                    <xdr:col>5</xdr:col>
                    <xdr:colOff>523875</xdr:colOff>
                    <xdr:row>62</xdr:row>
                    <xdr:rowOff>19050</xdr:rowOff>
                  </to>
                </anchor>
              </controlPr>
            </control>
          </mc:Choice>
        </mc:AlternateContent>
        <mc:AlternateContent xmlns:mc="http://schemas.openxmlformats.org/markup-compatibility/2006">
          <mc:Choice Requires="x14">
            <control shapeId="13328" r:id="rId19" name="Drop Down 16">
              <controlPr locked="0" defaultSize="0" autoFill="0" autoPict="0">
                <anchor moveWithCells="1">
                  <from>
                    <xdr:col>4</xdr:col>
                    <xdr:colOff>0</xdr:colOff>
                    <xdr:row>63</xdr:row>
                    <xdr:rowOff>0</xdr:rowOff>
                  </from>
                  <to>
                    <xdr:col>5</xdr:col>
                    <xdr:colOff>523875</xdr:colOff>
                    <xdr:row>64</xdr:row>
                    <xdr:rowOff>0</xdr:rowOff>
                  </to>
                </anchor>
              </controlPr>
            </control>
          </mc:Choice>
        </mc:AlternateContent>
        <mc:AlternateContent xmlns:mc="http://schemas.openxmlformats.org/markup-compatibility/2006">
          <mc:Choice Requires="x14">
            <control shapeId="13329" r:id="rId20" name="Lower">
              <controlPr locked="0" defaultSize="0" autoFill="0" autoPict="0">
                <anchor moveWithCells="1">
                  <from>
                    <xdr:col>3</xdr:col>
                    <xdr:colOff>0</xdr:colOff>
                    <xdr:row>32</xdr:row>
                    <xdr:rowOff>190500</xdr:rowOff>
                  </from>
                  <to>
                    <xdr:col>4</xdr:col>
                    <xdr:colOff>523875</xdr:colOff>
                    <xdr:row>33</xdr:row>
                    <xdr:rowOff>190500</xdr:rowOff>
                  </to>
                </anchor>
              </controlPr>
            </control>
          </mc:Choice>
        </mc:AlternateContent>
        <mc:AlternateContent xmlns:mc="http://schemas.openxmlformats.org/markup-compatibility/2006">
          <mc:Choice Requires="x14">
            <control shapeId="13330" r:id="rId21" name="Sub">
              <controlPr locked="0" defaultSize="0" autoFill="0" autoPict="0">
                <anchor moveWithCells="1">
                  <from>
                    <xdr:col>3</xdr:col>
                    <xdr:colOff>9525</xdr:colOff>
                    <xdr:row>41</xdr:row>
                    <xdr:rowOff>190500</xdr:rowOff>
                  </from>
                  <to>
                    <xdr:col>4</xdr:col>
                    <xdr:colOff>542925</xdr:colOff>
                    <xdr:row>42</xdr:row>
                    <xdr:rowOff>190500</xdr:rowOff>
                  </to>
                </anchor>
              </controlPr>
            </control>
          </mc:Choice>
        </mc:AlternateContent>
        <mc:AlternateContent xmlns:mc="http://schemas.openxmlformats.org/markup-compatibility/2006">
          <mc:Choice Requires="x14">
            <control shapeId="13331" r:id="rId22" name="Drop Down 19">
              <controlPr locked="0" defaultSize="0" autoLine="0" autoPict="0">
                <anchor moveWithCells="1">
                  <from>
                    <xdr:col>5</xdr:col>
                    <xdr:colOff>180975</xdr:colOff>
                    <xdr:row>50</xdr:row>
                    <xdr:rowOff>0</xdr:rowOff>
                  </from>
                  <to>
                    <xdr:col>10</xdr:col>
                    <xdr:colOff>428625</xdr:colOff>
                    <xdr:row>51</xdr:row>
                    <xdr:rowOff>0</xdr:rowOff>
                  </to>
                </anchor>
              </controlPr>
            </control>
          </mc:Choice>
        </mc:AlternateContent>
        <mc:AlternateContent xmlns:mc="http://schemas.openxmlformats.org/markup-compatibility/2006">
          <mc:Choice Requires="x14">
            <control shapeId="13332" r:id="rId23" name="Drop Down 20">
              <controlPr locked="0" defaultSize="0" autoLine="0" autoPict="0">
                <anchor moveWithCells="1">
                  <from>
                    <xdr:col>7</xdr:col>
                    <xdr:colOff>0</xdr:colOff>
                    <xdr:row>51</xdr:row>
                    <xdr:rowOff>57150</xdr:rowOff>
                  </from>
                  <to>
                    <xdr:col>9</xdr:col>
                    <xdr:colOff>19050</xdr:colOff>
                    <xdr:row>52</xdr:row>
                    <xdr:rowOff>9525</xdr:rowOff>
                  </to>
                </anchor>
              </controlPr>
            </control>
          </mc:Choice>
        </mc:AlternateContent>
        <mc:AlternateContent xmlns:mc="http://schemas.openxmlformats.org/markup-compatibility/2006">
          <mc:Choice Requires="x14">
            <control shapeId="13333" r:id="rId24" name="Drop Down 21">
              <controlPr locked="0" defaultSize="0" autoFill="0" autoPict="0">
                <anchor moveWithCells="1">
                  <from>
                    <xdr:col>3</xdr:col>
                    <xdr:colOff>19050</xdr:colOff>
                    <xdr:row>17</xdr:row>
                    <xdr:rowOff>9525</xdr:rowOff>
                  </from>
                  <to>
                    <xdr:col>4</xdr:col>
                    <xdr:colOff>533400</xdr:colOff>
                    <xdr:row>17</xdr:row>
                    <xdr:rowOff>247650</xdr:rowOff>
                  </to>
                </anchor>
              </controlPr>
            </control>
          </mc:Choice>
        </mc:AlternateContent>
        <mc:AlternateContent xmlns:mc="http://schemas.openxmlformats.org/markup-compatibility/2006">
          <mc:Choice Requires="x14">
            <control shapeId="13334" r:id="rId25" name="Drop Down 22">
              <controlPr locked="0" defaultSize="0" autoFill="0" autoPict="0">
                <anchor moveWithCells="1">
                  <from>
                    <xdr:col>4</xdr:col>
                    <xdr:colOff>114300</xdr:colOff>
                    <xdr:row>64</xdr:row>
                    <xdr:rowOff>200025</xdr:rowOff>
                  </from>
                  <to>
                    <xdr:col>5</xdr:col>
                    <xdr:colOff>38100</xdr:colOff>
                    <xdr:row>65</xdr:row>
                    <xdr:rowOff>190500</xdr:rowOff>
                  </to>
                </anchor>
              </controlPr>
            </control>
          </mc:Choice>
        </mc:AlternateContent>
        <mc:AlternateContent xmlns:mc="http://schemas.openxmlformats.org/markup-compatibility/2006">
          <mc:Choice Requires="x14">
            <control shapeId="13335" r:id="rId26" name="Drop Down 23">
              <controlPr locked="0" defaultSize="0" autoFill="0" autoPict="0">
                <anchor moveWithCells="1">
                  <from>
                    <xdr:col>4</xdr:col>
                    <xdr:colOff>114300</xdr:colOff>
                    <xdr:row>66</xdr:row>
                    <xdr:rowOff>0</xdr:rowOff>
                  </from>
                  <to>
                    <xdr:col>5</xdr:col>
                    <xdr:colOff>38100</xdr:colOff>
                    <xdr:row>67</xdr:row>
                    <xdr:rowOff>0</xdr:rowOff>
                  </to>
                </anchor>
              </controlPr>
            </control>
          </mc:Choice>
        </mc:AlternateContent>
        <mc:AlternateContent xmlns:mc="http://schemas.openxmlformats.org/markup-compatibility/2006">
          <mc:Choice Requires="x14">
            <control shapeId="13356" r:id="rId27" name="Drop Down 44">
              <controlPr locked="0" defaultSize="0" autoFill="0" autoPict="0">
                <anchor moveWithCells="1">
                  <from>
                    <xdr:col>4</xdr:col>
                    <xdr:colOff>9525</xdr:colOff>
                    <xdr:row>60</xdr:row>
                    <xdr:rowOff>0</xdr:rowOff>
                  </from>
                  <to>
                    <xdr:col>5</xdr:col>
                    <xdr:colOff>533400</xdr:colOff>
                    <xdr:row>63</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O349"/>
  <sheetViews>
    <sheetView showGridLines="0" zoomScaleNormal="100" workbookViewId="0">
      <selection activeCell="A7" sqref="A7"/>
    </sheetView>
  </sheetViews>
  <sheetFormatPr defaultRowHeight="15" x14ac:dyDescent="0.25"/>
  <cols>
    <col min="2" max="2" width="10.7109375" customWidth="1"/>
    <col min="3" max="3" width="12" customWidth="1"/>
    <col min="5" max="5" width="11.28515625" customWidth="1"/>
    <col min="6" max="6" width="11.5703125" customWidth="1"/>
    <col min="7" max="7" width="10" customWidth="1"/>
    <col min="8" max="8" width="8.7109375" customWidth="1"/>
  </cols>
  <sheetData>
    <row r="1" spans="1:15" x14ac:dyDescent="0.25">
      <c r="A1" s="30" t="s">
        <v>383</v>
      </c>
    </row>
    <row r="3" spans="1:15" ht="15" customHeight="1" x14ac:dyDescent="0.25">
      <c r="A3" s="454"/>
      <c r="B3" s="585" t="s">
        <v>544</v>
      </c>
      <c r="C3" s="585"/>
      <c r="D3" s="585"/>
      <c r="E3" s="585"/>
      <c r="F3" s="585"/>
      <c r="G3" s="585"/>
      <c r="H3" s="455"/>
      <c r="I3" s="366"/>
      <c r="J3" s="366"/>
      <c r="K3" s="366"/>
      <c r="L3" s="366"/>
      <c r="M3" s="366"/>
      <c r="N3" s="366"/>
      <c r="O3" s="366"/>
    </row>
    <row r="4" spans="1:15" ht="15" customHeight="1" x14ac:dyDescent="0.25">
      <c r="A4" s="456"/>
      <c r="B4" s="586"/>
      <c r="C4" s="586"/>
      <c r="D4" s="586"/>
      <c r="E4" s="586"/>
      <c r="F4" s="586"/>
      <c r="G4" s="586"/>
      <c r="H4" s="457"/>
      <c r="I4" s="366"/>
      <c r="J4" s="366"/>
      <c r="K4" s="366"/>
      <c r="L4" s="366"/>
      <c r="M4" s="366"/>
      <c r="N4" s="366"/>
      <c r="O4" s="366"/>
    </row>
    <row r="5" spans="1:15" ht="15" customHeight="1" x14ac:dyDescent="0.25">
      <c r="A5" s="458"/>
      <c r="B5" s="587"/>
      <c r="C5" s="587"/>
      <c r="D5" s="587"/>
      <c r="E5" s="587"/>
      <c r="F5" s="587"/>
      <c r="G5" s="587"/>
      <c r="H5" s="459"/>
      <c r="I5" s="366"/>
      <c r="J5" s="366"/>
      <c r="K5" s="366"/>
      <c r="L5" s="366"/>
      <c r="M5" s="366"/>
      <c r="N5" s="366"/>
      <c r="O5" s="366"/>
    </row>
    <row r="6" spans="1:15" ht="15" customHeight="1" x14ac:dyDescent="0.25">
      <c r="A6" s="582" t="s">
        <v>589</v>
      </c>
      <c r="B6" s="583"/>
      <c r="C6" s="583"/>
      <c r="D6" s="583"/>
      <c r="E6" s="583"/>
      <c r="F6" s="583"/>
      <c r="G6" s="583"/>
      <c r="H6" s="584"/>
      <c r="I6" s="366"/>
      <c r="J6" s="366"/>
      <c r="K6" s="366"/>
      <c r="L6" s="366"/>
      <c r="M6" s="366"/>
      <c r="N6" s="366"/>
      <c r="O6" s="366"/>
    </row>
    <row r="7" spans="1:15" x14ac:dyDescent="0.25">
      <c r="A7" s="367" t="str">
        <f>IF('Main Menu'!A3="","",'Main Menu'!A3)</f>
        <v/>
      </c>
      <c r="B7" s="368"/>
      <c r="C7" s="368"/>
      <c r="D7" s="368"/>
      <c r="E7" s="368"/>
      <c r="F7" s="368"/>
      <c r="G7" s="368"/>
      <c r="H7" s="369"/>
    </row>
    <row r="8" spans="1:15" x14ac:dyDescent="0.25">
      <c r="A8" s="370" t="str">
        <f>IF('Main Menu'!A4="","",'Main Menu'!A4)</f>
        <v/>
      </c>
      <c r="B8" s="365"/>
      <c r="C8" s="365"/>
      <c r="D8" s="365"/>
      <c r="E8" s="365"/>
      <c r="F8" s="365"/>
      <c r="G8" s="365"/>
      <c r="H8" s="371"/>
    </row>
    <row r="9" spans="1:15" x14ac:dyDescent="0.25">
      <c r="A9" s="370" t="str">
        <f>IF('Main Menu'!A5="","",'Main Menu'!A5)</f>
        <v xml:space="preserve"> </v>
      </c>
      <c r="B9" s="365"/>
      <c r="C9" s="365"/>
      <c r="D9" s="365"/>
      <c r="E9" s="365"/>
      <c r="F9" s="365"/>
      <c r="G9" s="365"/>
      <c r="H9" s="371"/>
    </row>
    <row r="10" spans="1:15" x14ac:dyDescent="0.25">
      <c r="A10" s="370" t="str">
        <f>IF('Main Menu'!A6="","",'Main Menu'!A6)</f>
        <v/>
      </c>
      <c r="B10" s="365"/>
      <c r="C10" s="365"/>
      <c r="D10" s="365"/>
      <c r="E10" s="365"/>
      <c r="F10" s="365"/>
      <c r="G10" s="365"/>
      <c r="H10" s="371"/>
    </row>
    <row r="11" spans="1:15" x14ac:dyDescent="0.25">
      <c r="A11" s="372" t="str">
        <f>IF('Main Menu'!A7="","",'Main Menu'!A7)</f>
        <v>New Zealand</v>
      </c>
      <c r="B11" s="373"/>
      <c r="C11" s="373"/>
      <c r="D11" s="373"/>
      <c r="E11" s="373"/>
      <c r="F11" s="373"/>
      <c r="G11" s="373"/>
      <c r="H11" s="374"/>
    </row>
    <row r="12" spans="1:15" ht="15.75" thickBot="1" x14ac:dyDescent="0.3"/>
    <row r="13" spans="1:15" ht="15.75" thickTop="1" x14ac:dyDescent="0.25">
      <c r="A13" s="375" t="str">
        <f>IF(WindSpeedKey= 1,"                Wind zone =",IF(WindSpeedKey= 3,"Wind zone =","Specified wind speed ="))</f>
        <v xml:space="preserve">                Wind zone =</v>
      </c>
      <c r="B13" s="376"/>
      <c r="C13" s="376" t="str">
        <f>IF(WindSpeedKey=1,INDEX('Main Menu'!C92:C97,WindZone),IF(WindSpeedKey=2,SpecWindSpeed,INDEX('Main Menu'!C92:C97,WSIfromtable)))</f>
        <v>High</v>
      </c>
      <c r="D13" s="376" t="str">
        <f>IF(WindSpeedKey=2," m/sec","")</f>
        <v/>
      </c>
      <c r="E13" s="376" t="str">
        <f>IF(WindSpeedKey=1,"Wind zone specified by user",IF(WindSpeedKey=2,"Wind speed specified by user","Determined from information in line below"))</f>
        <v>Wind zone specified by user</v>
      </c>
      <c r="F13" s="376"/>
      <c r="G13" s="377"/>
      <c r="H13" s="378"/>
    </row>
    <row r="14" spans="1:15" x14ac:dyDescent="0.25">
      <c r="A14" s="379" t="str">
        <f>IF(WindSpeedKey=3,"Region ","")</f>
        <v/>
      </c>
      <c r="B14" s="380" t="str">
        <f>IF(WindSpeedKey=3,INDEX('Main Menu'!E92:E93,'Main Menu'!E91),"")</f>
        <v/>
      </c>
      <c r="C14" s="381" t="str">
        <f>IF(WindSpeedKey=3,"Roughness ","")</f>
        <v/>
      </c>
      <c r="D14" s="380" t="str">
        <f>IF(WindSpeedKey=3,INDEX('Main Menu'!I92:I93,'Main Menu'!I91),"")</f>
        <v/>
      </c>
      <c r="E14" s="381" t="str">
        <f>IF(WindSpeedKey=3,"Exposure ","")</f>
        <v/>
      </c>
      <c r="F14" s="380" t="str">
        <f>IF(WindSpeedKey=3,INDEX('Main Menu'!K92:K93,'Main Menu'!K91),"")</f>
        <v/>
      </c>
      <c r="G14" s="382" t="str">
        <f>IF(WindSpeedKey=3,"Topography "&amp;INDEX('Main Menu'!G92:G95,'Main Menu'!G91),"")</f>
        <v/>
      </c>
      <c r="H14" s="383"/>
    </row>
    <row r="15" spans="1:15" ht="15.75" thickBot="1" x14ac:dyDescent="0.3">
      <c r="A15" s="384" t="str">
        <f>IF(WindSpeedKey&lt;3,"",IF(LeeZone=1,"Lee Zone","Not a Lee Zone"))</f>
        <v/>
      </c>
      <c r="B15" s="385"/>
      <c r="C15" s="386" t="str">
        <f>IF(WindSpeedKey&lt;3,"",IF(WSIfromtable=6,"Wind speed is taken as 100 m/sec",""))</f>
        <v/>
      </c>
      <c r="D15" s="385"/>
      <c r="E15" s="387"/>
      <c r="F15" s="385"/>
      <c r="G15" s="386"/>
      <c r="H15" s="388"/>
    </row>
    <row r="16" spans="1:15" ht="16.5" thickTop="1" thickBot="1" x14ac:dyDescent="0.3">
      <c r="A16" s="51"/>
    </row>
    <row r="17" spans="1:8" ht="15.75" thickTop="1" x14ac:dyDescent="0.25">
      <c r="A17" s="389" t="s">
        <v>399</v>
      </c>
      <c r="B17" s="376"/>
      <c r="C17" s="390">
        <f>INDEX('Main Menu'!K97:K100,'Main Menu'!K96)</f>
        <v>1</v>
      </c>
    </row>
    <row r="18" spans="1:8" ht="15.75" thickBot="1" x14ac:dyDescent="0.3">
      <c r="A18" s="391" t="s">
        <v>400</v>
      </c>
      <c r="B18" s="385"/>
      <c r="C18" s="392" t="str">
        <f>INDEX('Main Menu'!L97:L101,'Main Menu'!L96)</f>
        <v>D</v>
      </c>
    </row>
    <row r="19" spans="1:8" ht="15.75" thickTop="1" x14ac:dyDescent="0.25">
      <c r="A19" s="51"/>
    </row>
    <row r="20" spans="1:8" ht="15.75" thickBot="1" x14ac:dyDescent="0.3"/>
    <row r="21" spans="1:8" ht="16.5" thickBot="1" x14ac:dyDescent="0.3">
      <c r="A21" s="588" t="s">
        <v>390</v>
      </c>
      <c r="B21" s="589"/>
      <c r="C21" s="589"/>
      <c r="D21" s="589"/>
      <c r="E21" s="589"/>
      <c r="F21" s="589"/>
      <c r="G21" s="589"/>
      <c r="H21" s="590"/>
    </row>
    <row r="22" spans="1:8" x14ac:dyDescent="0.25">
      <c r="A22" s="460"/>
      <c r="B22" s="461"/>
      <c r="C22" s="604" t="s">
        <v>192</v>
      </c>
      <c r="D22" s="610"/>
      <c r="E22" s="604" t="s">
        <v>175</v>
      </c>
      <c r="F22" s="610"/>
      <c r="G22" s="604" t="s">
        <v>177</v>
      </c>
      <c r="H22" s="605"/>
    </row>
    <row r="23" spans="1:8" ht="15.75" thickBot="1" x14ac:dyDescent="0.3">
      <c r="A23" s="462"/>
      <c r="B23" s="463"/>
      <c r="C23" s="463"/>
      <c r="D23" s="464"/>
      <c r="E23" s="464"/>
      <c r="F23" s="464"/>
      <c r="G23" s="464"/>
      <c r="H23" s="465"/>
    </row>
    <row r="24" spans="1:8" x14ac:dyDescent="0.25">
      <c r="A24" s="401" t="s">
        <v>403</v>
      </c>
      <c r="B24" s="402"/>
      <c r="C24" s="403" t="s">
        <v>194</v>
      </c>
      <c r="D24" s="403" t="s">
        <v>195</v>
      </c>
      <c r="E24" s="403" t="s">
        <v>194</v>
      </c>
      <c r="F24" s="403" t="s">
        <v>195</v>
      </c>
      <c r="G24" s="403" t="s">
        <v>194</v>
      </c>
      <c r="H24" s="404" t="s">
        <v>195</v>
      </c>
    </row>
    <row r="25" spans="1:8" x14ac:dyDescent="0.25">
      <c r="A25" s="397" t="s">
        <v>405</v>
      </c>
      <c r="B25" s="405"/>
      <c r="C25" s="395" t="e">
        <f>'Main Menu'!D73</f>
        <v>#VALUE!</v>
      </c>
      <c r="D25" s="396">
        <f ca="1">'Single - Upper Along'!H2</f>
        <v>45</v>
      </c>
      <c r="E25" s="395" t="e">
        <f>'Main Menu'!F73</f>
        <v>#VALUE!</v>
      </c>
      <c r="F25" s="396">
        <f ca="1">'Lower Along'!H2</f>
        <v>0</v>
      </c>
      <c r="G25" s="395" t="str">
        <f>'Main Menu'!H73</f>
        <v>N/A</v>
      </c>
      <c r="H25" s="406">
        <f ca="1">'Subfloor Along'!H2</f>
        <v>105</v>
      </c>
    </row>
    <row r="26" spans="1:8" ht="15.75" thickBot="1" x14ac:dyDescent="0.3">
      <c r="A26" s="407" t="s">
        <v>406</v>
      </c>
      <c r="B26" s="408"/>
      <c r="C26" s="409" t="e">
        <f>'Main Menu'!D74</f>
        <v>#VALUE!</v>
      </c>
      <c r="D26" s="410">
        <f ca="1">'Single - Upper Across'!H2</f>
        <v>0</v>
      </c>
      <c r="E26" s="409" t="e">
        <f>'Main Menu'!F74</f>
        <v>#VALUE!</v>
      </c>
      <c r="F26" s="410">
        <f ca="1">'Lower Across'!H2</f>
        <v>0</v>
      </c>
      <c r="G26" s="409" t="str">
        <f>'Main Menu'!H74</f>
        <v>N/A</v>
      </c>
      <c r="H26" s="411">
        <f ca="1">'Subfloor Across'!H2</f>
        <v>225</v>
      </c>
    </row>
    <row r="27" spans="1:8" ht="15.75" thickBot="1" x14ac:dyDescent="0.3">
      <c r="A27" s="399"/>
      <c r="B27" s="400"/>
      <c r="C27" s="393"/>
      <c r="D27" s="393"/>
      <c r="E27" s="393"/>
      <c r="F27" s="393"/>
      <c r="G27" s="393"/>
      <c r="H27" s="393"/>
    </row>
    <row r="28" spans="1:8" x14ac:dyDescent="0.25">
      <c r="A28" s="401" t="s">
        <v>404</v>
      </c>
      <c r="B28" s="402"/>
      <c r="C28" s="412" t="s">
        <v>194</v>
      </c>
      <c r="D28" s="412" t="s">
        <v>195</v>
      </c>
      <c r="E28" s="412" t="s">
        <v>194</v>
      </c>
      <c r="F28" s="412" t="s">
        <v>195</v>
      </c>
      <c r="G28" s="412" t="s">
        <v>194</v>
      </c>
      <c r="H28" s="413" t="s">
        <v>195</v>
      </c>
    </row>
    <row r="29" spans="1:8" x14ac:dyDescent="0.25">
      <c r="A29" s="397" t="s">
        <v>405</v>
      </c>
      <c r="B29" s="405"/>
      <c r="C29" s="395" t="e">
        <f>'Main Menu'!D77</f>
        <v>#VALUE!</v>
      </c>
      <c r="D29" s="396">
        <f ca="1">'Single - Upper Along'!I2</f>
        <v>55</v>
      </c>
      <c r="E29" s="395" t="e">
        <f>'Main Menu'!F77</f>
        <v>#VALUE!</v>
      </c>
      <c r="F29" s="396">
        <f ca="1">'Lower Along'!I2</f>
        <v>0</v>
      </c>
      <c r="G29" s="395" t="str">
        <f>'Main Menu'!H77</f>
        <v>N/A</v>
      </c>
      <c r="H29" s="406">
        <f ca="1">'Subfloor Along'!I2</f>
        <v>110</v>
      </c>
    </row>
    <row r="30" spans="1:8" ht="15.75" thickBot="1" x14ac:dyDescent="0.3">
      <c r="A30" s="407" t="s">
        <v>406</v>
      </c>
      <c r="B30" s="408"/>
      <c r="C30" s="409" t="e">
        <f>'Main Menu'!D78</f>
        <v>#VALUE!</v>
      </c>
      <c r="D30" s="410">
        <f ca="1">'Single - Upper Across'!I2</f>
        <v>0</v>
      </c>
      <c r="E30" s="409" t="e">
        <f>'Main Menu'!F78</f>
        <v>#VALUE!</v>
      </c>
      <c r="F30" s="410">
        <f ca="1">'Lower Across'!I2</f>
        <v>0</v>
      </c>
      <c r="G30" s="409" t="str">
        <f>'Main Menu'!H78</f>
        <v>N/A</v>
      </c>
      <c r="H30" s="411">
        <f ca="1">'Subfloor Across'!I2</f>
        <v>275</v>
      </c>
    </row>
    <row r="31" spans="1:8" x14ac:dyDescent="0.25">
      <c r="A31" s="414"/>
      <c r="B31" s="398"/>
      <c r="C31" s="55"/>
      <c r="D31" s="56"/>
      <c r="E31" s="56"/>
      <c r="F31" s="56"/>
      <c r="G31" s="56"/>
      <c r="H31" s="56"/>
    </row>
    <row r="32" spans="1:8" ht="16.5" thickBot="1" x14ac:dyDescent="0.3">
      <c r="A32" s="419" t="s">
        <v>199</v>
      </c>
      <c r="B32" s="394"/>
      <c r="C32" s="394"/>
      <c r="D32" s="394"/>
      <c r="E32" s="394"/>
      <c r="F32" s="394"/>
      <c r="G32" s="394"/>
      <c r="H32" s="394"/>
    </row>
    <row r="33" spans="1:8" x14ac:dyDescent="0.25">
      <c r="A33" s="415" t="s">
        <v>196</v>
      </c>
      <c r="B33" s="416"/>
      <c r="C33" s="611" t="e">
        <f ca="1">IF(C25&gt;D25,"Inadequate","OK")</f>
        <v>#VALUE!</v>
      </c>
      <c r="D33" s="611"/>
      <c r="E33" s="611" t="e">
        <f ca="1">IF(NumStoreys=1,"N/A",IF(E25&gt;F25,"Inadequate","OK"))</f>
        <v>#VALUE!</v>
      </c>
      <c r="F33" s="611"/>
      <c r="G33" s="611" t="str">
        <f>IF(Slab=2,"N/A",IF(G25&gt;H25,"Inadequate","OK"))</f>
        <v>N/A</v>
      </c>
      <c r="H33" s="612"/>
    </row>
    <row r="34" spans="1:8" ht="15.75" thickBot="1" x14ac:dyDescent="0.3">
      <c r="A34" s="417" t="s">
        <v>197</v>
      </c>
      <c r="B34" s="418"/>
      <c r="C34" s="613" t="e">
        <f ca="1">IF(C26&gt;D26,"Inadequate","OK")</f>
        <v>#VALUE!</v>
      </c>
      <c r="D34" s="613"/>
      <c r="E34" s="613" t="e">
        <f ca="1">IF(NumStoreys=1,"N/A",IF(E26&gt;F26,"Inadequate","OK"))</f>
        <v>#VALUE!</v>
      </c>
      <c r="F34" s="613"/>
      <c r="G34" s="613" t="str">
        <f>IF(Slab=2,"N/A",IF(G26&gt;H26,"Inadequate","OK"))</f>
        <v>N/A</v>
      </c>
      <c r="H34" s="614"/>
    </row>
    <row r="35" spans="1:8" ht="45" customHeight="1" x14ac:dyDescent="0.25">
      <c r="B35" s="600" t="s">
        <v>544</v>
      </c>
      <c r="C35" s="600"/>
      <c r="D35" s="600"/>
      <c r="E35" s="600"/>
      <c r="F35" s="600"/>
      <c r="G35" s="600"/>
    </row>
    <row r="36" spans="1:8" x14ac:dyDescent="0.25">
      <c r="A36" s="601" t="s">
        <v>391</v>
      </c>
      <c r="B36" s="602"/>
      <c r="C36" s="602"/>
      <c r="D36" s="602"/>
      <c r="E36" s="602"/>
      <c r="F36" s="602"/>
      <c r="G36" s="602"/>
      <c r="H36" s="603"/>
    </row>
    <row r="37" spans="1:8" x14ac:dyDescent="0.25">
      <c r="A37" s="420" t="s">
        <v>378</v>
      </c>
      <c r="B37" s="421"/>
      <c r="C37" s="422"/>
      <c r="D37" s="422"/>
      <c r="E37" s="422">
        <f>NumStoreys</f>
        <v>2</v>
      </c>
      <c r="F37" s="421" t="str">
        <f>IF(Slab=1,"Building is founded on a subfloor", "Building is founded on a slab (no subfloor)")</f>
        <v>Building is founded on a slab (no subfloor)</v>
      </c>
      <c r="G37" s="421"/>
      <c r="H37" s="423"/>
    </row>
    <row r="38" spans="1:8" x14ac:dyDescent="0.25">
      <c r="A38" s="424" t="s">
        <v>384</v>
      </c>
      <c r="B38" s="425"/>
      <c r="C38" s="425"/>
      <c r="D38" s="425"/>
      <c r="E38" s="427">
        <f>RoofH</f>
        <v>0</v>
      </c>
      <c r="F38" s="425"/>
      <c r="G38" s="425"/>
      <c r="H38" s="328"/>
    </row>
    <row r="39" spans="1:8" x14ac:dyDescent="0.25">
      <c r="A39" s="424" t="s">
        <v>385</v>
      </c>
      <c r="B39" s="425"/>
      <c r="C39" s="425"/>
      <c r="D39" s="425"/>
      <c r="E39" s="427" t="str">
        <f>LR</f>
        <v xml:space="preserve"> </v>
      </c>
      <c r="F39" s="425"/>
      <c r="G39" s="425"/>
      <c r="H39" s="328"/>
    </row>
    <row r="40" spans="1:8" x14ac:dyDescent="0.25">
      <c r="A40" s="424" t="s">
        <v>386</v>
      </c>
      <c r="B40" s="425"/>
      <c r="C40" s="425"/>
      <c r="D40" s="425"/>
      <c r="E40" s="427" t="str">
        <f>WR</f>
        <v xml:space="preserve"> </v>
      </c>
      <c r="F40" s="425"/>
      <c r="G40" s="425"/>
      <c r="H40" s="328"/>
    </row>
    <row r="41" spans="1:8" x14ac:dyDescent="0.25">
      <c r="A41" s="426" t="str">
        <f>IF(KeyRoofSlope=4,"Specified maximum roof slope (degrees) =","Roof slope (degrees) is in the range")</f>
        <v>Roof slope (degrees) is in the range</v>
      </c>
      <c r="B41" s="425"/>
      <c r="C41" s="425"/>
      <c r="D41" s="427"/>
      <c r="E41" s="427" t="str">
        <f>IF(KeyRoofSlope=4,RoofAngle,INDEX('Main Menu'!P103:P106,KeyRoofSlope))</f>
        <v>0 to 25</v>
      </c>
      <c r="F41" s="425"/>
      <c r="G41" s="425"/>
      <c r="H41" s="328"/>
    </row>
    <row r="42" spans="1:8" x14ac:dyDescent="0.25">
      <c r="A42" s="428" t="str">
        <f>IF(RoomRS=1,"There is no room in the roof space", "There is a room in the roof space")</f>
        <v>There is no room in the roof space</v>
      </c>
      <c r="B42" s="425"/>
      <c r="C42" s="425"/>
      <c r="D42" s="425"/>
      <c r="E42" s="427"/>
      <c r="F42" s="425"/>
      <c r="G42" s="425"/>
      <c r="H42" s="328"/>
    </row>
    <row r="43" spans="1:8" x14ac:dyDescent="0.25">
      <c r="A43" s="428" t="s">
        <v>387</v>
      </c>
      <c r="B43" s="425"/>
      <c r="C43" s="425"/>
      <c r="D43" s="425"/>
      <c r="E43" s="427" t="str">
        <f>IF(RoofWtKey&lt;3,INDEX('Main Menu'!E108:E110,RoofWtKey),RoofWt)</f>
        <v>Light</v>
      </c>
      <c r="F43" s="425" t="str">
        <f>IF(RoofWtKey=3,"kg/m2 specified by the user","")</f>
        <v/>
      </c>
      <c r="G43" s="425"/>
      <c r="H43" s="328"/>
    </row>
    <row r="44" spans="1:8" x14ac:dyDescent="0.25">
      <c r="A44" s="429" t="s">
        <v>388</v>
      </c>
      <c r="B44" s="430"/>
      <c r="C44" s="431"/>
      <c r="D44" s="431"/>
      <c r="E44" s="431">
        <f>IF(FLL&lt;3,INDEX('Main Menu'!F108:F109,FLL),FloorLoad)</f>
        <v>3</v>
      </c>
      <c r="F44" s="430" t="str">
        <f>IF(FLL=3,"kPa specified by the user","")</f>
        <v>kPa specified by the user</v>
      </c>
      <c r="G44" s="430"/>
      <c r="H44" s="432"/>
    </row>
    <row r="46" spans="1:8" x14ac:dyDescent="0.25">
      <c r="A46" s="591" t="str">
        <f>IF(NumStoreys=1,"Single storey details","Upper storey details")</f>
        <v>Upper storey details</v>
      </c>
      <c r="B46" s="592"/>
      <c r="C46" s="592"/>
      <c r="D46" s="592"/>
      <c r="E46" s="592"/>
      <c r="F46" s="592"/>
      <c r="G46" s="592"/>
      <c r="H46" s="593"/>
    </row>
    <row r="47" spans="1:8" x14ac:dyDescent="0.25">
      <c r="A47" s="433" t="s">
        <v>393</v>
      </c>
      <c r="B47" s="425"/>
      <c r="C47" s="425"/>
      <c r="D47" s="425"/>
      <c r="E47" s="427" t="str">
        <f>IF(CU&lt;4,INDEX('Main Menu'!G108:G111,CU),WUWt)</f>
        <v>Light</v>
      </c>
      <c r="F47" s="425" t="str">
        <f>IF(CU=4,"kg/m2 specified by the user","")</f>
        <v/>
      </c>
      <c r="G47" s="425"/>
      <c r="H47" s="328"/>
    </row>
    <row r="48" spans="1:8" x14ac:dyDescent="0.25">
      <c r="A48" s="433" t="s">
        <v>394</v>
      </c>
      <c r="B48" s="425"/>
      <c r="C48" s="425"/>
      <c r="D48" s="434"/>
      <c r="E48" s="435" t="str">
        <f>LU</f>
        <v xml:space="preserve"> </v>
      </c>
      <c r="F48" s="425"/>
      <c r="G48" s="425"/>
      <c r="H48" s="328"/>
    </row>
    <row r="49" spans="1:8" x14ac:dyDescent="0.25">
      <c r="A49" s="433" t="s">
        <v>395</v>
      </c>
      <c r="B49" s="425"/>
      <c r="C49" s="425"/>
      <c r="D49" s="434"/>
      <c r="E49" s="435" t="str">
        <f>WU</f>
        <v xml:space="preserve"> </v>
      </c>
      <c r="F49" s="425"/>
      <c r="G49" s="425"/>
      <c r="H49" s="328"/>
    </row>
    <row r="50" spans="1:8" x14ac:dyDescent="0.25">
      <c r="A50" s="433" t="s">
        <v>398</v>
      </c>
      <c r="B50" s="425"/>
      <c r="C50" s="425"/>
      <c r="D50" s="434"/>
      <c r="E50" s="435" t="str">
        <f>AUpper</f>
        <v xml:space="preserve"> </v>
      </c>
      <c r="F50" s="425"/>
      <c r="G50" s="425"/>
      <c r="H50" s="328"/>
    </row>
    <row r="51" spans="1:8" x14ac:dyDescent="0.25">
      <c r="A51" s="433" t="s">
        <v>396</v>
      </c>
      <c r="B51" s="425"/>
      <c r="C51" s="425"/>
      <c r="D51" s="434"/>
      <c r="E51" s="435" t="str">
        <f>HUI</f>
        <v xml:space="preserve"> </v>
      </c>
      <c r="F51" s="425"/>
      <c r="G51" s="425"/>
      <c r="H51" s="328"/>
    </row>
    <row r="52" spans="1:8" x14ac:dyDescent="0.25">
      <c r="A52" s="436" t="s">
        <v>397</v>
      </c>
      <c r="B52" s="430"/>
      <c r="C52" s="430"/>
      <c r="D52" s="437"/>
      <c r="E52" s="438" t="str">
        <f>HUE</f>
        <v xml:space="preserve"> </v>
      </c>
      <c r="F52" s="430"/>
      <c r="G52" s="430"/>
      <c r="H52" s="432"/>
    </row>
    <row r="53" spans="1:8" x14ac:dyDescent="0.25">
      <c r="D53" s="26"/>
    </row>
    <row r="54" spans="1:8" x14ac:dyDescent="0.25">
      <c r="A54" s="594" t="str">
        <f>IF(NumStoreys=1,"No Lower storey","Lower storey details")</f>
        <v>Lower storey details</v>
      </c>
      <c r="B54" s="595"/>
      <c r="C54" s="595"/>
      <c r="D54" s="595"/>
      <c r="E54" s="595"/>
      <c r="F54" s="595"/>
      <c r="G54" s="595"/>
      <c r="H54" s="596"/>
    </row>
    <row r="55" spans="1:8" x14ac:dyDescent="0.25">
      <c r="A55" s="439" t="str">
        <f>IF(NumStoreys=2,"Average exterior wall cladding weight =","")</f>
        <v>Average exterior wall cladding weight =</v>
      </c>
      <c r="B55" s="421"/>
      <c r="C55" s="421"/>
      <c r="D55" s="440"/>
      <c r="E55" s="422" t="str">
        <f>IF(NumStoreys=1,"",IF(CL&lt;4,INDEX('Main Menu'!H108:H110,CL),WLWt))</f>
        <v>Medium</v>
      </c>
      <c r="F55" s="421" t="str">
        <f>IF(CL=4,"kg/m2 specified by the user","")</f>
        <v/>
      </c>
      <c r="G55" s="421"/>
      <c r="H55" s="423"/>
    </row>
    <row r="56" spans="1:8" x14ac:dyDescent="0.25">
      <c r="A56" s="433" t="str">
        <f>IF(NumStoreys=2,"LL = Building length (m) =","")</f>
        <v>LL = Building length (m) =</v>
      </c>
      <c r="B56" s="425"/>
      <c r="C56" s="425"/>
      <c r="D56" s="434"/>
      <c r="E56" s="435">
        <f>IF(NumStoreys=1,"",LL)</f>
        <v>0</v>
      </c>
      <c r="F56" s="425"/>
      <c r="G56" s="425"/>
      <c r="H56" s="328"/>
    </row>
    <row r="57" spans="1:8" x14ac:dyDescent="0.25">
      <c r="A57" s="433" t="str">
        <f>IF(NumStoreys=2,"WL = Building width (m) =","")</f>
        <v>WL = Building width (m) =</v>
      </c>
      <c r="B57" s="425"/>
      <c r="C57" s="425"/>
      <c r="D57" s="434"/>
      <c r="E57" s="435">
        <f>IF(NumStoreys=1,"",WL)</f>
        <v>0</v>
      </c>
      <c r="F57" s="425"/>
      <c r="G57" s="425"/>
      <c r="H57" s="328"/>
    </row>
    <row r="58" spans="1:8" x14ac:dyDescent="0.25">
      <c r="A58" s="433" t="str">
        <f>IF(NumStoreys=2,"AL = Gross building plan area (m2) =","")</f>
        <v>AL = Gross building plan area (m2) =</v>
      </c>
      <c r="B58" s="425"/>
      <c r="C58" s="425"/>
      <c r="D58" s="434"/>
      <c r="E58" s="435">
        <f>IF(NumStoreys=1,"",ALower)</f>
        <v>0</v>
      </c>
      <c r="F58" s="425"/>
      <c r="G58" s="425"/>
      <c r="H58" s="328"/>
    </row>
    <row r="59" spans="1:8" x14ac:dyDescent="0.25">
      <c r="A59" s="433" t="str">
        <f>IF(NumStoreys=2,"HLI = Interior wall height (m) =","")</f>
        <v>HLI = Interior wall height (m) =</v>
      </c>
      <c r="B59" s="425"/>
      <c r="C59" s="425"/>
      <c r="D59" s="434"/>
      <c r="E59" s="435">
        <f>IF(NumStoreys=1,"",HLI)</f>
        <v>0</v>
      </c>
      <c r="F59" s="425"/>
      <c r="G59" s="425"/>
      <c r="H59" s="328"/>
    </row>
    <row r="60" spans="1:8" x14ac:dyDescent="0.25">
      <c r="A60" s="436" t="str">
        <f>IF(NumStoreys=2,"HLE = Exterior wall height (m) =","")</f>
        <v>HLE = Exterior wall height (m) =</v>
      </c>
      <c r="B60" s="430"/>
      <c r="C60" s="430"/>
      <c r="D60" s="437"/>
      <c r="E60" s="438">
        <f>IF(NumStoreys=1,"",HLE)</f>
        <v>0</v>
      </c>
      <c r="F60" s="430"/>
      <c r="G60" s="430"/>
      <c r="H60" s="432"/>
    </row>
    <row r="62" spans="1:8" x14ac:dyDescent="0.25">
      <c r="A62" s="597" t="str">
        <f>IF(Slab=2,"No subfloor","Subfloor details")</f>
        <v>No subfloor</v>
      </c>
      <c r="B62" s="598"/>
      <c r="C62" s="598"/>
      <c r="D62" s="598"/>
      <c r="E62" s="598"/>
      <c r="F62" s="598"/>
      <c r="G62" s="598"/>
      <c r="H62" s="599"/>
    </row>
    <row r="63" spans="1:8" x14ac:dyDescent="0.25">
      <c r="A63" s="439" t="str">
        <f>IF(Slab=1,"Average exterior wall cladding weight =","")</f>
        <v/>
      </c>
      <c r="B63" s="421"/>
      <c r="C63" s="421"/>
      <c r="D63" s="440"/>
      <c r="E63" s="422" t="str">
        <f>IF(Slab=2,"",IF(CS&lt;4,INDEX('Main Menu'!I108:I110,CS),WSWt))</f>
        <v/>
      </c>
      <c r="F63" s="421"/>
      <c r="G63" s="421"/>
      <c r="H63" s="423"/>
    </row>
    <row r="64" spans="1:8" x14ac:dyDescent="0.25">
      <c r="A64" s="433" t="str">
        <f>IF(Slab=1,"LS = Building length (m) =","")</f>
        <v/>
      </c>
      <c r="B64" s="425"/>
      <c r="C64" s="425"/>
      <c r="D64" s="434"/>
      <c r="E64" s="435" t="str">
        <f>IF(Slab=2,"",LS)</f>
        <v/>
      </c>
      <c r="F64" s="425"/>
      <c r="G64" s="425"/>
      <c r="H64" s="328"/>
    </row>
    <row r="65" spans="1:8" x14ac:dyDescent="0.25">
      <c r="A65" s="433" t="str">
        <f>IF(Slab=1,"WS = Building width (m) =","")</f>
        <v/>
      </c>
      <c r="B65" s="425"/>
      <c r="C65" s="425"/>
      <c r="D65" s="434"/>
      <c r="E65" s="435" t="str">
        <f>IF(Slab=2,"",WS)</f>
        <v/>
      </c>
      <c r="F65" s="425"/>
      <c r="G65" s="425"/>
      <c r="H65" s="328"/>
    </row>
    <row r="66" spans="1:8" x14ac:dyDescent="0.25">
      <c r="A66" s="433" t="str">
        <f>IF(Slab=1,"AS = Gross building plan area (m2) =","")</f>
        <v/>
      </c>
      <c r="B66" s="425"/>
      <c r="C66" s="425"/>
      <c r="D66" s="434"/>
      <c r="E66" s="435" t="str">
        <f>IF(Slab=2,"",ASub)</f>
        <v/>
      </c>
      <c r="F66" s="425"/>
      <c r="G66" s="425"/>
      <c r="H66" s="328"/>
    </row>
    <row r="67" spans="1:8" x14ac:dyDescent="0.25">
      <c r="A67" s="436" t="str">
        <f>IF(Slab=1,"HS = Subfloor height (m) =","")</f>
        <v/>
      </c>
      <c r="B67" s="430"/>
      <c r="C67" s="430"/>
      <c r="D67" s="437"/>
      <c r="E67" s="438" t="str">
        <f>IF(Slab=2,"",HS)</f>
        <v/>
      </c>
      <c r="F67" s="430"/>
      <c r="G67" s="430"/>
      <c r="H67" s="432"/>
    </row>
    <row r="68" spans="1:8" ht="45" customHeight="1" x14ac:dyDescent="0.25">
      <c r="A68" s="441"/>
      <c r="B68" s="615" t="s">
        <v>544</v>
      </c>
      <c r="C68" s="615"/>
      <c r="D68" s="615"/>
      <c r="E68" s="615"/>
      <c r="F68" s="615"/>
      <c r="G68" s="615"/>
      <c r="H68" s="442"/>
    </row>
    <row r="69" spans="1:8" x14ac:dyDescent="0.25">
      <c r="A69" s="582" t="s">
        <v>401</v>
      </c>
      <c r="B69" s="583"/>
      <c r="C69" s="583"/>
      <c r="D69" s="583"/>
      <c r="E69" s="583"/>
      <c r="F69" s="583"/>
      <c r="G69" s="583"/>
      <c r="H69" s="584"/>
    </row>
    <row r="70" spans="1:8" ht="38.25" x14ac:dyDescent="0.25">
      <c r="A70" s="443" t="s">
        <v>0</v>
      </c>
      <c r="B70" s="443" t="s">
        <v>89</v>
      </c>
      <c r="C70" s="443" t="s">
        <v>58</v>
      </c>
      <c r="D70" s="443" t="s">
        <v>151</v>
      </c>
      <c r="E70" s="444" t="s">
        <v>150</v>
      </c>
      <c r="F70" s="444" t="s">
        <v>55</v>
      </c>
      <c r="G70" s="444" t="s">
        <v>56</v>
      </c>
      <c r="H70" s="444" t="s">
        <v>57</v>
      </c>
    </row>
    <row r="71" spans="1:8" x14ac:dyDescent="0.25">
      <c r="A71" s="609" t="str">
        <f>'Single - Upper Across'!A8</f>
        <v>M</v>
      </c>
      <c r="B71" s="445" t="str">
        <f>'Single - Upper Across'!B8</f>
        <v>M1</v>
      </c>
      <c r="C71" s="446" t="str">
        <f ca="1">'Single - Upper Across'!X8</f>
        <v>None</v>
      </c>
      <c r="D71" s="446">
        <f>'Single - Upper Across'!E8</f>
        <v>1</v>
      </c>
      <c r="E71" s="446">
        <f>'Single - Upper Across'!F8</f>
        <v>2.4</v>
      </c>
      <c r="F71" s="446">
        <f>'Single - Upper Across'!G8</f>
        <v>0</v>
      </c>
      <c r="G71" s="446">
        <f>'Single - Upper Across'!H8</f>
        <v>0</v>
      </c>
      <c r="H71" s="446">
        <f>'Single - Upper Across'!I8</f>
        <v>0</v>
      </c>
    </row>
    <row r="72" spans="1:8" x14ac:dyDescent="0.25">
      <c r="A72" s="607"/>
      <c r="B72" s="445" t="str">
        <f>'Single - Upper Across'!B9</f>
        <v>M2</v>
      </c>
      <c r="C72" s="446" t="str">
        <f ca="1">'Single - Upper Across'!X9</f>
        <v>None</v>
      </c>
      <c r="D72" s="446">
        <f>'Single - Upper Across'!E9</f>
        <v>1</v>
      </c>
      <c r="E72" s="446">
        <f>'Single - Upper Across'!F9</f>
        <v>2.4</v>
      </c>
      <c r="F72" s="446">
        <f>'Single - Upper Across'!G9</f>
        <v>0</v>
      </c>
      <c r="G72" s="446">
        <f>'Single - Upper Across'!H9</f>
        <v>0</v>
      </c>
      <c r="H72" s="446">
        <f>'Single - Upper Across'!I9</f>
        <v>0</v>
      </c>
    </row>
    <row r="73" spans="1:8" x14ac:dyDescent="0.25">
      <c r="A73" s="607"/>
      <c r="B73" s="445" t="str">
        <f>'Single - Upper Across'!B10</f>
        <v>M3</v>
      </c>
      <c r="C73" s="446" t="str">
        <f ca="1">'Single - Upper Across'!X10</f>
        <v>None</v>
      </c>
      <c r="D73" s="446">
        <f>'Single - Upper Across'!E10</f>
        <v>1</v>
      </c>
      <c r="E73" s="446">
        <f>'Single - Upper Across'!F10</f>
        <v>2.4</v>
      </c>
      <c r="F73" s="446">
        <f>'Single - Upper Across'!G10</f>
        <v>0</v>
      </c>
      <c r="G73" s="446">
        <f>'Single - Upper Across'!H10</f>
        <v>0</v>
      </c>
      <c r="H73" s="446">
        <f>'Single - Upper Across'!I10</f>
        <v>0</v>
      </c>
    </row>
    <row r="74" spans="1:8" x14ac:dyDescent="0.25">
      <c r="A74" s="607"/>
      <c r="B74" s="445" t="str">
        <f>'Single - Upper Across'!B11</f>
        <v>M4</v>
      </c>
      <c r="C74" s="446" t="str">
        <f ca="1">'Single - Upper Across'!X11</f>
        <v>None</v>
      </c>
      <c r="D74" s="446">
        <f>'Single - Upper Across'!E11</f>
        <v>1</v>
      </c>
      <c r="E74" s="446">
        <f>'Single - Upper Across'!F11</f>
        <v>2.4</v>
      </c>
      <c r="F74" s="446">
        <f>'Single - Upper Across'!G11</f>
        <v>0</v>
      </c>
      <c r="G74" s="446">
        <f>'Single - Upper Across'!H11</f>
        <v>0</v>
      </c>
      <c r="H74" s="446">
        <f>'Single - Upper Across'!I11</f>
        <v>0</v>
      </c>
    </row>
    <row r="75" spans="1:8" x14ac:dyDescent="0.25">
      <c r="A75" s="607"/>
      <c r="B75" s="445" t="str">
        <f>'Single - Upper Across'!B12</f>
        <v>M5</v>
      </c>
      <c r="C75" s="446" t="str">
        <f ca="1">'Single - Upper Across'!X12</f>
        <v>None</v>
      </c>
      <c r="D75" s="446">
        <f>'Single - Upper Across'!E12</f>
        <v>1</v>
      </c>
      <c r="E75" s="446">
        <f>'Single - Upper Across'!F12</f>
        <v>2.4</v>
      </c>
      <c r="F75" s="446">
        <f>'Single - Upper Across'!G12</f>
        <v>0</v>
      </c>
      <c r="G75" s="446">
        <f>'Single - Upper Across'!H12</f>
        <v>0</v>
      </c>
      <c r="H75" s="446">
        <f>'Single - Upper Across'!I12</f>
        <v>0</v>
      </c>
    </row>
    <row r="76" spans="1:8" ht="15.75" thickBot="1" x14ac:dyDescent="0.3">
      <c r="A76" s="608"/>
      <c r="B76" s="447" t="str">
        <f>'Single - Upper Across'!B13</f>
        <v>M6</v>
      </c>
      <c r="C76" s="448" t="str">
        <f ca="1">'Single - Upper Across'!X13</f>
        <v>None</v>
      </c>
      <c r="D76" s="448">
        <f>'Single - Upper Across'!E13</f>
        <v>1</v>
      </c>
      <c r="E76" s="448">
        <f>'Single - Upper Across'!F13</f>
        <v>2.4</v>
      </c>
      <c r="F76" s="448">
        <f>'Single - Upper Across'!G13</f>
        <v>0</v>
      </c>
      <c r="G76" s="448">
        <f ca="1">'Single - Upper Across'!H13</f>
        <v>0</v>
      </c>
      <c r="H76" s="448">
        <f ca="1">'Single - Upper Across'!I13</f>
        <v>0</v>
      </c>
    </row>
    <row r="77" spans="1:8" ht="15.75" thickTop="1" x14ac:dyDescent="0.25">
      <c r="A77" s="606" t="str">
        <f>'Single - Upper Across'!A14</f>
        <v>N</v>
      </c>
      <c r="B77" s="449" t="str">
        <f>'Single - Upper Across'!B14</f>
        <v>N1</v>
      </c>
      <c r="C77" s="450" t="str">
        <f ca="1">'Single - Upper Across'!X14</f>
        <v>None</v>
      </c>
      <c r="D77" s="450">
        <f>'Single - Upper Across'!E14</f>
        <v>1</v>
      </c>
      <c r="E77" s="450">
        <f>'Single - Upper Across'!F14</f>
        <v>2.4</v>
      </c>
      <c r="F77" s="450">
        <f>'Single - Upper Across'!G14</f>
        <v>0</v>
      </c>
      <c r="G77" s="450">
        <f>'Single - Upper Across'!H14</f>
        <v>0</v>
      </c>
      <c r="H77" s="450">
        <f>'Single - Upper Across'!I14</f>
        <v>0</v>
      </c>
    </row>
    <row r="78" spans="1:8" x14ac:dyDescent="0.25">
      <c r="A78" s="607"/>
      <c r="B78" s="445" t="str">
        <f>'Single - Upper Across'!B15</f>
        <v>N2</v>
      </c>
      <c r="C78" s="446" t="str">
        <f ca="1">'Single - Upper Across'!X15</f>
        <v>None</v>
      </c>
      <c r="D78" s="446">
        <f>'Single - Upper Across'!E15</f>
        <v>1</v>
      </c>
      <c r="E78" s="446">
        <f>'Single - Upper Across'!F15</f>
        <v>2.4</v>
      </c>
      <c r="F78" s="446">
        <f>'Single - Upper Across'!G15</f>
        <v>0</v>
      </c>
      <c r="G78" s="446">
        <f>'Single - Upper Across'!H15</f>
        <v>0</v>
      </c>
      <c r="H78" s="446">
        <f>'Single - Upper Across'!I15</f>
        <v>0</v>
      </c>
    </row>
    <row r="79" spans="1:8" x14ac:dyDescent="0.25">
      <c r="A79" s="607"/>
      <c r="B79" s="445" t="str">
        <f>'Single - Upper Across'!B16</f>
        <v>N3</v>
      </c>
      <c r="C79" s="446" t="str">
        <f ca="1">'Single - Upper Across'!X16</f>
        <v>None</v>
      </c>
      <c r="D79" s="446">
        <f>'Single - Upper Across'!E16</f>
        <v>1</v>
      </c>
      <c r="E79" s="446">
        <f>'Single - Upper Across'!F16</f>
        <v>2.4</v>
      </c>
      <c r="F79" s="446">
        <f>'Single - Upper Across'!G16</f>
        <v>0</v>
      </c>
      <c r="G79" s="446">
        <f>'Single - Upper Across'!H16</f>
        <v>0</v>
      </c>
      <c r="H79" s="446">
        <f>'Single - Upper Across'!I16</f>
        <v>0</v>
      </c>
    </row>
    <row r="80" spans="1:8" x14ac:dyDescent="0.25">
      <c r="A80" s="607"/>
      <c r="B80" s="445" t="str">
        <f>'Single - Upper Across'!B17</f>
        <v>N4</v>
      </c>
      <c r="C80" s="446" t="str">
        <f ca="1">'Single - Upper Across'!X17</f>
        <v>None</v>
      </c>
      <c r="D80" s="446">
        <f>'Single - Upper Across'!E17</f>
        <v>1</v>
      </c>
      <c r="E80" s="446">
        <f>'Single - Upper Across'!F17</f>
        <v>2.4</v>
      </c>
      <c r="F80" s="446">
        <f>'Single - Upper Across'!G17</f>
        <v>0</v>
      </c>
      <c r="G80" s="446">
        <f>'Single - Upper Across'!H17</f>
        <v>0</v>
      </c>
      <c r="H80" s="446">
        <f>'Single - Upper Across'!I17</f>
        <v>0</v>
      </c>
    </row>
    <row r="81" spans="1:8" x14ac:dyDescent="0.25">
      <c r="A81" s="607"/>
      <c r="B81" s="445" t="str">
        <f>'Single - Upper Across'!B18</f>
        <v>N5</v>
      </c>
      <c r="C81" s="446" t="str">
        <f ca="1">'Single - Upper Across'!X18</f>
        <v>None</v>
      </c>
      <c r="D81" s="446">
        <f>'Single - Upper Across'!E18</f>
        <v>1</v>
      </c>
      <c r="E81" s="446">
        <f>'Single - Upper Across'!F18</f>
        <v>2.4</v>
      </c>
      <c r="F81" s="446">
        <f>'Single - Upper Across'!G18</f>
        <v>0</v>
      </c>
      <c r="G81" s="446">
        <f>'Single - Upper Across'!H18</f>
        <v>0</v>
      </c>
      <c r="H81" s="446">
        <f>'Single - Upper Across'!I18</f>
        <v>0</v>
      </c>
    </row>
    <row r="82" spans="1:8" ht="15.75" thickBot="1" x14ac:dyDescent="0.3">
      <c r="A82" s="608"/>
      <c r="B82" s="447" t="str">
        <f>'Single - Upper Across'!B19</f>
        <v>N6</v>
      </c>
      <c r="C82" s="448" t="str">
        <f ca="1">'Single - Upper Across'!X19</f>
        <v>None</v>
      </c>
      <c r="D82" s="448">
        <f>'Single - Upper Across'!E19</f>
        <v>1</v>
      </c>
      <c r="E82" s="448">
        <f>'Single - Upper Across'!F19</f>
        <v>2.4</v>
      </c>
      <c r="F82" s="448">
        <f>'Single - Upper Across'!G19</f>
        <v>0</v>
      </c>
      <c r="G82" s="448">
        <f>'Single - Upper Across'!H19</f>
        <v>0</v>
      </c>
      <c r="H82" s="448">
        <f>'Single - Upper Across'!I19</f>
        <v>0</v>
      </c>
    </row>
    <row r="83" spans="1:8" ht="15.75" thickTop="1" x14ac:dyDescent="0.25">
      <c r="A83" s="609" t="str">
        <f>'Single - Upper Across'!A20</f>
        <v>O</v>
      </c>
      <c r="B83" s="445" t="str">
        <f>'Single - Upper Across'!B20</f>
        <v>O1</v>
      </c>
      <c r="C83" s="446" t="str">
        <f ca="1">'Single - Upper Across'!X20</f>
        <v>None</v>
      </c>
      <c r="D83" s="446">
        <f>'Single - Upper Across'!E20</f>
        <v>1</v>
      </c>
      <c r="E83" s="446">
        <f>'Single - Upper Across'!F20</f>
        <v>2.4</v>
      </c>
      <c r="F83" s="446">
        <f>'Single - Upper Across'!G20</f>
        <v>0</v>
      </c>
      <c r="G83" s="446">
        <f>'Single - Upper Across'!H20</f>
        <v>0</v>
      </c>
      <c r="H83" s="446">
        <f>'Single - Upper Across'!I20</f>
        <v>0</v>
      </c>
    </row>
    <row r="84" spans="1:8" x14ac:dyDescent="0.25">
      <c r="A84" s="607"/>
      <c r="B84" s="445" t="str">
        <f>'Single - Upper Across'!B21</f>
        <v>O2</v>
      </c>
      <c r="C84" s="446" t="str">
        <f ca="1">'Single - Upper Across'!X21</f>
        <v>None</v>
      </c>
      <c r="D84" s="446">
        <f>'Single - Upper Across'!E21</f>
        <v>1</v>
      </c>
      <c r="E84" s="446">
        <f>'Single - Upper Across'!F21</f>
        <v>2.4</v>
      </c>
      <c r="F84" s="446">
        <f>'Single - Upper Across'!G21</f>
        <v>0</v>
      </c>
      <c r="G84" s="446">
        <f>'Single - Upper Across'!H21</f>
        <v>0</v>
      </c>
      <c r="H84" s="446">
        <f>'Single - Upper Across'!I21</f>
        <v>0</v>
      </c>
    </row>
    <row r="85" spans="1:8" x14ac:dyDescent="0.25">
      <c r="A85" s="607"/>
      <c r="B85" s="445" t="str">
        <f>'Single - Upper Across'!B22</f>
        <v>O3</v>
      </c>
      <c r="C85" s="446" t="str">
        <f ca="1">'Single - Upper Across'!X22</f>
        <v>None</v>
      </c>
      <c r="D85" s="446">
        <f>'Single - Upper Across'!E22</f>
        <v>1</v>
      </c>
      <c r="E85" s="446">
        <f>'Single - Upper Across'!F22</f>
        <v>2.4</v>
      </c>
      <c r="F85" s="446">
        <f>'Single - Upper Across'!G22</f>
        <v>0</v>
      </c>
      <c r="G85" s="446">
        <f>'Single - Upper Across'!H22</f>
        <v>0</v>
      </c>
      <c r="H85" s="446">
        <f>'Single - Upper Across'!I22</f>
        <v>0</v>
      </c>
    </row>
    <row r="86" spans="1:8" x14ac:dyDescent="0.25">
      <c r="A86" s="607"/>
      <c r="B86" s="445" t="str">
        <f>'Single - Upper Across'!B23</f>
        <v>O4</v>
      </c>
      <c r="C86" s="446" t="str">
        <f ca="1">'Single - Upper Across'!X23</f>
        <v>None</v>
      </c>
      <c r="D86" s="446">
        <f>'Single - Upper Across'!E23</f>
        <v>1</v>
      </c>
      <c r="E86" s="446">
        <f>'Single - Upper Across'!F23</f>
        <v>2.4</v>
      </c>
      <c r="F86" s="446">
        <f>'Single - Upper Across'!G23</f>
        <v>0</v>
      </c>
      <c r="G86" s="446">
        <f>'Single - Upper Across'!H23</f>
        <v>0</v>
      </c>
      <c r="H86" s="446">
        <f>'Single - Upper Across'!I23</f>
        <v>0</v>
      </c>
    </row>
    <row r="87" spans="1:8" x14ac:dyDescent="0.25">
      <c r="A87" s="607"/>
      <c r="B87" s="445" t="str">
        <f>'Single - Upper Across'!B24</f>
        <v>O5</v>
      </c>
      <c r="C87" s="446" t="str">
        <f ca="1">'Single - Upper Across'!X24</f>
        <v>None</v>
      </c>
      <c r="D87" s="446">
        <f>'Single - Upper Across'!E24</f>
        <v>1</v>
      </c>
      <c r="E87" s="446">
        <f>'Single - Upper Across'!F24</f>
        <v>2.4</v>
      </c>
      <c r="F87" s="446">
        <f>'Single - Upper Across'!G24</f>
        <v>0</v>
      </c>
      <c r="G87" s="446">
        <f>'Single - Upper Across'!H24</f>
        <v>0</v>
      </c>
      <c r="H87" s="446">
        <f>'Single - Upper Across'!I24</f>
        <v>0</v>
      </c>
    </row>
    <row r="88" spans="1:8" ht="15.75" thickBot="1" x14ac:dyDescent="0.3">
      <c r="A88" s="608"/>
      <c r="B88" s="447" t="str">
        <f>'Single - Upper Across'!B25</f>
        <v>O6</v>
      </c>
      <c r="C88" s="448" t="str">
        <f ca="1">'Single - Upper Across'!X25</f>
        <v>None</v>
      </c>
      <c r="D88" s="448">
        <f>'Single - Upper Across'!E25</f>
        <v>1</v>
      </c>
      <c r="E88" s="448">
        <f>'Single - Upper Across'!F25</f>
        <v>2.4</v>
      </c>
      <c r="F88" s="448">
        <f>'Single - Upper Across'!G25</f>
        <v>0</v>
      </c>
      <c r="G88" s="448">
        <f>'Single - Upper Across'!H25</f>
        <v>0</v>
      </c>
      <c r="H88" s="448">
        <f>'Single - Upper Across'!I25</f>
        <v>0</v>
      </c>
    </row>
    <row r="89" spans="1:8" ht="15.75" thickTop="1" x14ac:dyDescent="0.25">
      <c r="A89" s="606" t="str">
        <f>'Single - Upper Across'!A26</f>
        <v>P</v>
      </c>
      <c r="B89" s="449" t="str">
        <f>'Single - Upper Across'!B26</f>
        <v>P1</v>
      </c>
      <c r="C89" s="450" t="str">
        <f ca="1">'Single - Upper Across'!X26</f>
        <v>None</v>
      </c>
      <c r="D89" s="450">
        <f>'Single - Upper Across'!E26</f>
        <v>1</v>
      </c>
      <c r="E89" s="450">
        <f>'Single - Upper Across'!F26</f>
        <v>2.4</v>
      </c>
      <c r="F89" s="450">
        <f>'Single - Upper Across'!G26</f>
        <v>0</v>
      </c>
      <c r="G89" s="450">
        <f>'Single - Upper Across'!H26</f>
        <v>0</v>
      </c>
      <c r="H89" s="450">
        <f>'Single - Upper Across'!I26</f>
        <v>0</v>
      </c>
    </row>
    <row r="90" spans="1:8" x14ac:dyDescent="0.25">
      <c r="A90" s="607"/>
      <c r="B90" s="445" t="str">
        <f>'Single - Upper Across'!B27</f>
        <v>P2</v>
      </c>
      <c r="C90" s="446" t="str">
        <f ca="1">'Single - Upper Across'!X27</f>
        <v>None</v>
      </c>
      <c r="D90" s="446">
        <f>'Single - Upper Across'!E27</f>
        <v>1</v>
      </c>
      <c r="E90" s="446">
        <f>'Single - Upper Across'!F27</f>
        <v>2.4</v>
      </c>
      <c r="F90" s="446">
        <f>'Single - Upper Across'!G27</f>
        <v>0</v>
      </c>
      <c r="G90" s="446">
        <f>'Single - Upper Across'!H27</f>
        <v>0</v>
      </c>
      <c r="H90" s="446">
        <f>'Single - Upper Across'!I27</f>
        <v>0</v>
      </c>
    </row>
    <row r="91" spans="1:8" x14ac:dyDescent="0.25">
      <c r="A91" s="607"/>
      <c r="B91" s="445" t="str">
        <f>'Single - Upper Across'!B28</f>
        <v>P3</v>
      </c>
      <c r="C91" s="446" t="str">
        <f ca="1">'Single - Upper Across'!X28</f>
        <v>None</v>
      </c>
      <c r="D91" s="446">
        <f>'Single - Upper Across'!E28</f>
        <v>1</v>
      </c>
      <c r="E91" s="446">
        <f>'Single - Upper Across'!F28</f>
        <v>2.4</v>
      </c>
      <c r="F91" s="446">
        <f>'Single - Upper Across'!G28</f>
        <v>0</v>
      </c>
      <c r="G91" s="446">
        <f>'Single - Upper Across'!H28</f>
        <v>0</v>
      </c>
      <c r="H91" s="446">
        <f>'Single - Upper Across'!I28</f>
        <v>0</v>
      </c>
    </row>
    <row r="92" spans="1:8" x14ac:dyDescent="0.25">
      <c r="A92" s="607"/>
      <c r="B92" s="445" t="str">
        <f>'Single - Upper Across'!B29</f>
        <v>P4</v>
      </c>
      <c r="C92" s="446" t="str">
        <f ca="1">'Single - Upper Across'!X29</f>
        <v>None</v>
      </c>
      <c r="D92" s="446">
        <f>'Single - Upper Across'!E29</f>
        <v>1</v>
      </c>
      <c r="E92" s="446">
        <f>'Single - Upper Across'!F29</f>
        <v>2.4</v>
      </c>
      <c r="F92" s="446">
        <f>'Single - Upper Across'!G29</f>
        <v>0</v>
      </c>
      <c r="G92" s="446">
        <f>'Single - Upper Across'!H29</f>
        <v>0</v>
      </c>
      <c r="H92" s="446">
        <f>'Single - Upper Across'!I29</f>
        <v>0</v>
      </c>
    </row>
    <row r="93" spans="1:8" x14ac:dyDescent="0.25">
      <c r="A93" s="607"/>
      <c r="B93" s="445" t="str">
        <f>'Single - Upper Across'!B30</f>
        <v>P5</v>
      </c>
      <c r="C93" s="446" t="str">
        <f ca="1">'Single - Upper Across'!X30</f>
        <v>None</v>
      </c>
      <c r="D93" s="446">
        <f>'Single - Upper Across'!E30</f>
        <v>1</v>
      </c>
      <c r="E93" s="446">
        <f>'Single - Upper Across'!F30</f>
        <v>2.4</v>
      </c>
      <c r="F93" s="446">
        <f>'Single - Upper Across'!G30</f>
        <v>0</v>
      </c>
      <c r="G93" s="446">
        <f>'Single - Upper Across'!H30</f>
        <v>0</v>
      </c>
      <c r="H93" s="446">
        <f>'Single - Upper Across'!I30</f>
        <v>0</v>
      </c>
    </row>
    <row r="94" spans="1:8" ht="15.75" thickBot="1" x14ac:dyDescent="0.3">
      <c r="A94" s="608"/>
      <c r="B94" s="447" t="str">
        <f>'Single - Upper Across'!B31</f>
        <v>P6</v>
      </c>
      <c r="C94" s="448" t="str">
        <f ca="1">'Single - Upper Across'!X31</f>
        <v>None</v>
      </c>
      <c r="D94" s="448">
        <f>'Single - Upper Across'!E31</f>
        <v>1</v>
      </c>
      <c r="E94" s="448">
        <f>'Single - Upper Across'!F31</f>
        <v>2.4</v>
      </c>
      <c r="F94" s="448">
        <f>'Single - Upper Across'!G31</f>
        <v>0</v>
      </c>
      <c r="G94" s="448">
        <f>'Single - Upper Across'!H31</f>
        <v>0</v>
      </c>
      <c r="H94" s="448">
        <f>'Single - Upper Across'!I31</f>
        <v>0</v>
      </c>
    </row>
    <row r="95" spans="1:8" ht="15.75" thickTop="1" x14ac:dyDescent="0.25">
      <c r="A95" s="609" t="str">
        <f>'Single - Upper Across'!A32</f>
        <v>Q</v>
      </c>
      <c r="B95" s="445" t="str">
        <f>'Single - Upper Across'!B32</f>
        <v>Q1</v>
      </c>
      <c r="C95" s="446" t="str">
        <f ca="1">'Single - Upper Across'!X32</f>
        <v>None</v>
      </c>
      <c r="D95" s="446">
        <f>'Single - Upper Across'!E32</f>
        <v>1</v>
      </c>
      <c r="E95" s="446">
        <f>'Single - Upper Across'!F32</f>
        <v>2.4</v>
      </c>
      <c r="F95" s="446">
        <f>'Single - Upper Across'!G32</f>
        <v>0</v>
      </c>
      <c r="G95" s="446">
        <f>'Single - Upper Across'!H32</f>
        <v>0</v>
      </c>
      <c r="H95" s="446">
        <f>'Single - Upper Across'!I32</f>
        <v>0</v>
      </c>
    </row>
    <row r="96" spans="1:8" x14ac:dyDescent="0.25">
      <c r="A96" s="607"/>
      <c r="B96" s="445" t="str">
        <f>'Single - Upper Across'!B33</f>
        <v>Q2</v>
      </c>
      <c r="C96" s="446" t="str">
        <f ca="1">'Single - Upper Across'!X33</f>
        <v>None</v>
      </c>
      <c r="D96" s="446">
        <f>'Single - Upper Across'!E33</f>
        <v>1</v>
      </c>
      <c r="E96" s="446">
        <f>'Single - Upper Across'!F33</f>
        <v>2.4</v>
      </c>
      <c r="F96" s="446">
        <f>'Single - Upper Across'!G33</f>
        <v>0</v>
      </c>
      <c r="G96" s="446">
        <f>'Single - Upper Across'!H33</f>
        <v>0</v>
      </c>
      <c r="H96" s="446">
        <f>'Single - Upper Across'!I33</f>
        <v>0</v>
      </c>
    </row>
    <row r="97" spans="1:8" x14ac:dyDescent="0.25">
      <c r="A97" s="607"/>
      <c r="B97" s="445" t="str">
        <f>'Single - Upper Across'!B34</f>
        <v>Q3</v>
      </c>
      <c r="C97" s="446" t="str">
        <f ca="1">'Single - Upper Across'!X34</f>
        <v>None</v>
      </c>
      <c r="D97" s="446">
        <f>'Single - Upper Across'!E34</f>
        <v>1</v>
      </c>
      <c r="E97" s="446">
        <f>'Single - Upper Across'!F34</f>
        <v>2.4</v>
      </c>
      <c r="F97" s="446">
        <f>'Single - Upper Across'!G34</f>
        <v>0</v>
      </c>
      <c r="G97" s="446">
        <f>'Single - Upper Across'!H34</f>
        <v>0</v>
      </c>
      <c r="H97" s="446">
        <f>'Single - Upper Across'!I34</f>
        <v>0</v>
      </c>
    </row>
    <row r="98" spans="1:8" x14ac:dyDescent="0.25">
      <c r="A98" s="607"/>
      <c r="B98" s="445" t="str">
        <f>'Single - Upper Across'!B35</f>
        <v>Q4</v>
      </c>
      <c r="C98" s="446" t="str">
        <f ca="1">'Single - Upper Across'!X35</f>
        <v>None</v>
      </c>
      <c r="D98" s="446">
        <f>'Single - Upper Across'!E35</f>
        <v>1</v>
      </c>
      <c r="E98" s="446">
        <f>'Single - Upper Across'!F35</f>
        <v>2.4</v>
      </c>
      <c r="F98" s="446">
        <f>'Single - Upper Across'!G35</f>
        <v>0</v>
      </c>
      <c r="G98" s="446">
        <f>'Single - Upper Across'!H35</f>
        <v>0</v>
      </c>
      <c r="H98" s="446">
        <f>'Single - Upper Across'!I35</f>
        <v>0</v>
      </c>
    </row>
    <row r="99" spans="1:8" x14ac:dyDescent="0.25">
      <c r="A99" s="607"/>
      <c r="B99" s="445" t="str">
        <f>'Single - Upper Across'!B36</f>
        <v>Q5</v>
      </c>
      <c r="C99" s="446" t="str">
        <f ca="1">'Single - Upper Across'!X36</f>
        <v>None</v>
      </c>
      <c r="D99" s="446">
        <f>'Single - Upper Across'!E36</f>
        <v>1</v>
      </c>
      <c r="E99" s="446">
        <f>'Single - Upper Across'!F36</f>
        <v>2.4</v>
      </c>
      <c r="F99" s="446">
        <f>'Single - Upper Across'!G36</f>
        <v>0</v>
      </c>
      <c r="G99" s="446">
        <f>'Single - Upper Across'!H36</f>
        <v>0</v>
      </c>
      <c r="H99" s="446">
        <f>'Single - Upper Across'!I36</f>
        <v>0</v>
      </c>
    </row>
    <row r="100" spans="1:8" ht="15.75" thickBot="1" x14ac:dyDescent="0.3">
      <c r="A100" s="608"/>
      <c r="B100" s="447" t="str">
        <f>'Single - Upper Across'!B37</f>
        <v>Q6</v>
      </c>
      <c r="C100" s="448" t="str">
        <f ca="1">'Single - Upper Across'!X37</f>
        <v>None</v>
      </c>
      <c r="D100" s="448">
        <f>'Single - Upper Across'!E37</f>
        <v>1</v>
      </c>
      <c r="E100" s="448">
        <f>'Single - Upper Across'!F37</f>
        <v>2.4</v>
      </c>
      <c r="F100" s="448">
        <f>'Single - Upper Across'!G37</f>
        <v>0</v>
      </c>
      <c r="G100" s="448">
        <f>'Single - Upper Across'!H37</f>
        <v>0</v>
      </c>
      <c r="H100" s="448">
        <f>'Single - Upper Across'!I37</f>
        <v>0</v>
      </c>
    </row>
    <row r="101" spans="1:8" ht="15.75" thickTop="1" x14ac:dyDescent="0.25">
      <c r="A101" s="606" t="str">
        <f>'Single - Upper Across'!A38</f>
        <v>R</v>
      </c>
      <c r="B101" s="449" t="str">
        <f>'Single - Upper Across'!B38</f>
        <v>R1</v>
      </c>
      <c r="C101" s="450" t="str">
        <f ca="1">'Single - Upper Across'!X38</f>
        <v>None</v>
      </c>
      <c r="D101" s="450">
        <f>'Single - Upper Across'!E38</f>
        <v>1</v>
      </c>
      <c r="E101" s="450">
        <f>'Single - Upper Across'!F38</f>
        <v>2.4</v>
      </c>
      <c r="F101" s="450">
        <f>'Single - Upper Across'!G38</f>
        <v>0</v>
      </c>
      <c r="G101" s="450">
        <f>'Single - Upper Across'!H38</f>
        <v>0</v>
      </c>
      <c r="H101" s="450">
        <f>'Single - Upper Across'!I38</f>
        <v>0</v>
      </c>
    </row>
    <row r="102" spans="1:8" x14ac:dyDescent="0.25">
      <c r="A102" s="607"/>
      <c r="B102" s="445" t="str">
        <f>'Single - Upper Across'!B39</f>
        <v>R2</v>
      </c>
      <c r="C102" s="446" t="str">
        <f ca="1">'Single - Upper Across'!X39</f>
        <v>None</v>
      </c>
      <c r="D102" s="446">
        <f>'Single - Upper Across'!E39</f>
        <v>1</v>
      </c>
      <c r="E102" s="446">
        <f>'Single - Upper Across'!F39</f>
        <v>2.4</v>
      </c>
      <c r="F102" s="446">
        <f>'Single - Upper Across'!G39</f>
        <v>0</v>
      </c>
      <c r="G102" s="446">
        <f>'Single - Upper Across'!H39</f>
        <v>0</v>
      </c>
      <c r="H102" s="446">
        <f>'Single - Upper Across'!I39</f>
        <v>0</v>
      </c>
    </row>
    <row r="103" spans="1:8" x14ac:dyDescent="0.25">
      <c r="A103" s="607"/>
      <c r="B103" s="445" t="str">
        <f>'Single - Upper Across'!B40</f>
        <v>R3</v>
      </c>
      <c r="C103" s="446" t="str">
        <f ca="1">'Single - Upper Across'!X40</f>
        <v>None</v>
      </c>
      <c r="D103" s="446">
        <f>'Single - Upper Across'!E40</f>
        <v>1</v>
      </c>
      <c r="E103" s="446">
        <f>'Single - Upper Across'!F40</f>
        <v>2.4</v>
      </c>
      <c r="F103" s="446">
        <f>'Single - Upper Across'!G40</f>
        <v>0</v>
      </c>
      <c r="G103" s="446">
        <f ca="1">'Single - Upper Across'!H40</f>
        <v>0</v>
      </c>
      <c r="H103" s="446">
        <f ca="1">'Single - Upper Across'!I40</f>
        <v>0</v>
      </c>
    </row>
    <row r="104" spans="1:8" x14ac:dyDescent="0.25">
      <c r="A104" s="607"/>
      <c r="B104" s="445" t="str">
        <f>'Single - Upper Across'!B41</f>
        <v>R4</v>
      </c>
      <c r="C104" s="446" t="str">
        <f ca="1">'Single - Upper Across'!X41</f>
        <v>None</v>
      </c>
      <c r="D104" s="446">
        <f>'Single - Upper Across'!E41</f>
        <v>1</v>
      </c>
      <c r="E104" s="446">
        <f>'Single - Upper Across'!F41</f>
        <v>2.4</v>
      </c>
      <c r="F104" s="446">
        <f>'Single - Upper Across'!G41</f>
        <v>0</v>
      </c>
      <c r="G104" s="446">
        <f ca="1">'Single - Upper Across'!H41</f>
        <v>0</v>
      </c>
      <c r="H104" s="446">
        <f ca="1">'Single - Upper Across'!I41</f>
        <v>0</v>
      </c>
    </row>
    <row r="105" spans="1:8" x14ac:dyDescent="0.25">
      <c r="A105" s="607"/>
      <c r="B105" s="445" t="str">
        <f>'Single - Upper Across'!B42</f>
        <v>R5</v>
      </c>
      <c r="C105" s="446" t="str">
        <f ca="1">'Single - Upper Across'!X42</f>
        <v>None</v>
      </c>
      <c r="D105" s="446">
        <f>'Single - Upper Across'!E42</f>
        <v>1</v>
      </c>
      <c r="E105" s="446">
        <f>'Single - Upper Across'!F42</f>
        <v>2.4</v>
      </c>
      <c r="F105" s="446">
        <f>'Single - Upper Across'!G42</f>
        <v>0</v>
      </c>
      <c r="G105" s="446">
        <f>'Single - Upper Across'!H42</f>
        <v>0</v>
      </c>
      <c r="H105" s="446">
        <f>'Single - Upper Across'!I42</f>
        <v>0</v>
      </c>
    </row>
    <row r="106" spans="1:8" ht="15.75" thickBot="1" x14ac:dyDescent="0.3">
      <c r="A106" s="608"/>
      <c r="B106" s="447" t="str">
        <f>'Single - Upper Across'!B43</f>
        <v>R6</v>
      </c>
      <c r="C106" s="448" t="str">
        <f ca="1">'Single - Upper Across'!X43</f>
        <v>None</v>
      </c>
      <c r="D106" s="448">
        <f>'Single - Upper Across'!E43</f>
        <v>1</v>
      </c>
      <c r="E106" s="448">
        <f>'Single - Upper Across'!F43</f>
        <v>2.4</v>
      </c>
      <c r="F106" s="448">
        <f>'Single - Upper Across'!G43</f>
        <v>0</v>
      </c>
      <c r="G106" s="448">
        <f>'Single - Upper Across'!H43</f>
        <v>0</v>
      </c>
      <c r="H106" s="448">
        <f>'Single - Upper Across'!I43</f>
        <v>0</v>
      </c>
    </row>
    <row r="107" spans="1:8" ht="15.75" thickTop="1" x14ac:dyDescent="0.25">
      <c r="A107" s="609" t="str">
        <f>'Single - Upper Across'!A44</f>
        <v>S</v>
      </c>
      <c r="B107" s="445" t="s">
        <v>470</v>
      </c>
      <c r="C107" s="446" t="str">
        <f ca="1">'Single - Upper Across'!X44</f>
        <v>None</v>
      </c>
      <c r="D107" s="446">
        <f>'Single - Upper Across'!E44</f>
        <v>1</v>
      </c>
      <c r="E107" s="446">
        <f>'Single - Upper Across'!F44</f>
        <v>2.4</v>
      </c>
      <c r="F107" s="446">
        <f>'Single - Upper Across'!G44</f>
        <v>0</v>
      </c>
      <c r="G107" s="446">
        <f>'Single - Upper Across'!H44</f>
        <v>0</v>
      </c>
      <c r="H107" s="446">
        <f>'Single - Upper Across'!I44</f>
        <v>0</v>
      </c>
    </row>
    <row r="108" spans="1:8" x14ac:dyDescent="0.25">
      <c r="A108" s="607"/>
      <c r="B108" s="445" t="s">
        <v>471</v>
      </c>
      <c r="C108" s="446" t="str">
        <f ca="1">'Single - Upper Across'!X45</f>
        <v>None</v>
      </c>
      <c r="D108" s="446">
        <f>'Single - Upper Across'!E45</f>
        <v>1</v>
      </c>
      <c r="E108" s="446">
        <f>'Single - Upper Across'!F45</f>
        <v>2.4</v>
      </c>
      <c r="F108" s="446">
        <f>'Single - Upper Across'!G45</f>
        <v>0</v>
      </c>
      <c r="G108" s="446">
        <f>'Single - Upper Across'!H45</f>
        <v>0</v>
      </c>
      <c r="H108" s="446">
        <f>'Single - Upper Across'!I45</f>
        <v>0</v>
      </c>
    </row>
    <row r="109" spans="1:8" x14ac:dyDescent="0.25">
      <c r="A109" s="607"/>
      <c r="B109" s="445" t="s">
        <v>472</v>
      </c>
      <c r="C109" s="446" t="str">
        <f ca="1">'Single - Upper Across'!X46</f>
        <v>UB1FR 1.2-4.8</v>
      </c>
      <c r="D109" s="446">
        <f>'Single - Upper Across'!E46</f>
        <v>1</v>
      </c>
      <c r="E109" s="446">
        <f>'Single - Upper Across'!F46</f>
        <v>2.4</v>
      </c>
      <c r="F109" s="446">
        <f>'Single - Upper Across'!G46</f>
        <v>0</v>
      </c>
      <c r="G109" s="446">
        <f ca="1">'Single - Upper Across'!H46</f>
        <v>0</v>
      </c>
      <c r="H109" s="446">
        <f ca="1">'Single - Upper Across'!I46</f>
        <v>0</v>
      </c>
    </row>
    <row r="110" spans="1:8" x14ac:dyDescent="0.25">
      <c r="A110" s="607"/>
      <c r="B110" s="445" t="s">
        <v>474</v>
      </c>
      <c r="C110" s="446" t="str">
        <f ca="1">'Single - Upper Across'!X47</f>
        <v>None</v>
      </c>
      <c r="D110" s="446">
        <f>'Single - Upper Across'!E47</f>
        <v>1</v>
      </c>
      <c r="E110" s="446">
        <f>'Single - Upper Across'!F47</f>
        <v>2.4</v>
      </c>
      <c r="F110" s="446">
        <f>'Single - Upper Across'!G47</f>
        <v>0</v>
      </c>
      <c r="G110" s="446">
        <f>'Single - Upper Across'!H47</f>
        <v>0</v>
      </c>
      <c r="H110" s="446">
        <f>'Single - Upper Across'!I47</f>
        <v>0</v>
      </c>
    </row>
    <row r="111" spans="1:8" x14ac:dyDescent="0.25">
      <c r="A111" s="607"/>
      <c r="B111" s="445" t="s">
        <v>473</v>
      </c>
      <c r="C111" s="446" t="str">
        <f ca="1">'Single - Upper Across'!X48</f>
        <v>None</v>
      </c>
      <c r="D111" s="446">
        <f>'Single - Upper Across'!E48</f>
        <v>1</v>
      </c>
      <c r="E111" s="446">
        <f>'Single - Upper Across'!F48</f>
        <v>2.4</v>
      </c>
      <c r="F111" s="446">
        <f>'Single - Upper Across'!G48</f>
        <v>0</v>
      </c>
      <c r="G111" s="446">
        <f>'Single - Upper Across'!H48</f>
        <v>0</v>
      </c>
      <c r="H111" s="446">
        <f>'Single - Upper Across'!I48</f>
        <v>0</v>
      </c>
    </row>
    <row r="112" spans="1:8" ht="15.75" thickBot="1" x14ac:dyDescent="0.3">
      <c r="A112" s="608"/>
      <c r="B112" s="447" t="s">
        <v>475</v>
      </c>
      <c r="C112" s="448" t="str">
        <f ca="1">'Single - Upper Across'!X49</f>
        <v>anchor pile</v>
      </c>
      <c r="D112" s="448">
        <f>'Single - Upper Across'!E49</f>
        <v>1</v>
      </c>
      <c r="E112" s="448">
        <f>'Single - Upper Across'!F49</f>
        <v>2.4</v>
      </c>
      <c r="F112" s="448">
        <f>'Single - Upper Across'!G49</f>
        <v>0</v>
      </c>
      <c r="G112" s="448">
        <f ca="1">'Single - Upper Across'!H49</f>
        <v>0</v>
      </c>
      <c r="H112" s="448">
        <f ca="1">'Single - Upper Across'!I49</f>
        <v>0</v>
      </c>
    </row>
    <row r="113" spans="1:8" ht="17.25" thickTop="1" thickBot="1" x14ac:dyDescent="0.3">
      <c r="D113" s="579" t="s">
        <v>81</v>
      </c>
      <c r="E113" s="580"/>
      <c r="F113" s="581"/>
      <c r="G113" s="451">
        <f ca="1">SUM(G71:G112)</f>
        <v>0</v>
      </c>
      <c r="H113" s="451">
        <f ca="1">SUM(H71:H112)</f>
        <v>0</v>
      </c>
    </row>
    <row r="114" spans="1:8" ht="15.75" thickTop="1" x14ac:dyDescent="0.25"/>
    <row r="115" spans="1:8" ht="45" customHeight="1" x14ac:dyDescent="0.25">
      <c r="A115" s="441"/>
      <c r="B115" s="615" t="s">
        <v>544</v>
      </c>
      <c r="C115" s="615"/>
      <c r="D115" s="615"/>
      <c r="E115" s="615"/>
      <c r="F115" s="615"/>
      <c r="G115" s="615"/>
      <c r="H115" s="442"/>
    </row>
    <row r="116" spans="1:8" x14ac:dyDescent="0.25">
      <c r="A116" s="582" t="s">
        <v>402</v>
      </c>
      <c r="B116" s="583"/>
      <c r="C116" s="583"/>
      <c r="D116" s="583"/>
      <c r="E116" s="583"/>
      <c r="F116" s="583"/>
      <c r="G116" s="583"/>
      <c r="H116" s="584"/>
    </row>
    <row r="117" spans="1:8" ht="38.25" x14ac:dyDescent="0.25">
      <c r="A117" s="443" t="s">
        <v>0</v>
      </c>
      <c r="B117" s="443" t="s">
        <v>89</v>
      </c>
      <c r="C117" s="443" t="s">
        <v>58</v>
      </c>
      <c r="D117" s="443" t="s">
        <v>151</v>
      </c>
      <c r="E117" s="444" t="s">
        <v>150</v>
      </c>
      <c r="F117" s="444" t="s">
        <v>55</v>
      </c>
      <c r="G117" s="444" t="s">
        <v>56</v>
      </c>
      <c r="H117" s="444" t="s">
        <v>57</v>
      </c>
    </row>
    <row r="118" spans="1:8" x14ac:dyDescent="0.25">
      <c r="A118" s="609" t="str">
        <f>'Single - Upper Along'!A8</f>
        <v>A</v>
      </c>
      <c r="B118" s="445" t="str">
        <f>'Single - Upper Along'!B8</f>
        <v>A1</v>
      </c>
      <c r="C118" s="446" t="str">
        <f ca="1">'Single - Upper Along'!X8</f>
        <v>None</v>
      </c>
      <c r="D118" s="446">
        <f>'Single - Upper Along'!E8</f>
        <v>1</v>
      </c>
      <c r="E118" s="446">
        <f>'Single - Upper Along'!F8</f>
        <v>2.4</v>
      </c>
      <c r="F118" s="446">
        <f>'Single - Upper Along'!G8</f>
        <v>0</v>
      </c>
      <c r="G118" s="446">
        <f>'Single - Upper Along'!H8</f>
        <v>0</v>
      </c>
      <c r="H118" s="446">
        <f>'Single - Upper Along'!I8</f>
        <v>0</v>
      </c>
    </row>
    <row r="119" spans="1:8" x14ac:dyDescent="0.25">
      <c r="A119" s="607"/>
      <c r="B119" s="445" t="str">
        <f>'Single - Upper Along'!B9</f>
        <v>A2</v>
      </c>
      <c r="C119" s="446" t="str">
        <f ca="1">'Single - Upper Along'!X9</f>
        <v>None</v>
      </c>
      <c r="D119" s="446">
        <f>'Single - Upper Along'!E9</f>
        <v>1</v>
      </c>
      <c r="E119" s="446">
        <f>'Single - Upper Along'!F9</f>
        <v>2.4</v>
      </c>
      <c r="F119" s="446">
        <f>'Single - Upper Along'!G9</f>
        <v>0</v>
      </c>
      <c r="G119" s="446">
        <f>'Single - Upper Along'!H9</f>
        <v>0</v>
      </c>
      <c r="H119" s="446">
        <f>'Single - Upper Along'!I9</f>
        <v>0</v>
      </c>
    </row>
    <row r="120" spans="1:8" x14ac:dyDescent="0.25">
      <c r="A120" s="607"/>
      <c r="B120" s="445" t="str">
        <f>'Single - Upper Along'!B10</f>
        <v>A3</v>
      </c>
      <c r="C120" s="446" t="str">
        <f ca="1">'Single - Upper Along'!X10</f>
        <v>None</v>
      </c>
      <c r="D120" s="446">
        <f>'Single - Upper Along'!E10</f>
        <v>1</v>
      </c>
      <c r="E120" s="446">
        <f>'Single - Upper Along'!F10</f>
        <v>2.4</v>
      </c>
      <c r="F120" s="446">
        <f>'Single - Upper Along'!G10</f>
        <v>0</v>
      </c>
      <c r="G120" s="446">
        <f>'Single - Upper Along'!H10</f>
        <v>0</v>
      </c>
      <c r="H120" s="446">
        <f>'Single - Upper Along'!I10</f>
        <v>0</v>
      </c>
    </row>
    <row r="121" spans="1:8" x14ac:dyDescent="0.25">
      <c r="A121" s="607"/>
      <c r="B121" s="445" t="str">
        <f>'Single - Upper Along'!B11</f>
        <v>A4</v>
      </c>
      <c r="C121" s="446" t="str">
        <f ca="1">'Single - Upper Along'!X11</f>
        <v>None</v>
      </c>
      <c r="D121" s="446">
        <f>'Single - Upper Along'!E11</f>
        <v>1</v>
      </c>
      <c r="E121" s="446">
        <f>'Single - Upper Along'!F11</f>
        <v>2.4</v>
      </c>
      <c r="F121" s="446">
        <f>'Single - Upper Along'!G11</f>
        <v>0</v>
      </c>
      <c r="G121" s="446">
        <f>'Single - Upper Along'!H11</f>
        <v>0</v>
      </c>
      <c r="H121" s="446">
        <f>'Single - Upper Along'!I11</f>
        <v>0</v>
      </c>
    </row>
    <row r="122" spans="1:8" x14ac:dyDescent="0.25">
      <c r="A122" s="607"/>
      <c r="B122" s="445" t="str">
        <f>'Single - Upper Along'!B12</f>
        <v>A5</v>
      </c>
      <c r="C122" s="446" t="str">
        <f ca="1">'Single - Upper Along'!X12</f>
        <v>None</v>
      </c>
      <c r="D122" s="446">
        <f>'Single - Upper Along'!E12</f>
        <v>1</v>
      </c>
      <c r="E122" s="446">
        <f>'Single - Upper Along'!F12</f>
        <v>2.4</v>
      </c>
      <c r="F122" s="446">
        <f>'Single - Upper Along'!G12</f>
        <v>0</v>
      </c>
      <c r="G122" s="446">
        <f>'Single - Upper Along'!H12</f>
        <v>0</v>
      </c>
      <c r="H122" s="446">
        <f>'Single - Upper Along'!I12</f>
        <v>0</v>
      </c>
    </row>
    <row r="123" spans="1:8" ht="15.75" thickBot="1" x14ac:dyDescent="0.3">
      <c r="A123" s="608"/>
      <c r="B123" s="447" t="str">
        <f>'Single - Upper Along'!B13</f>
        <v>A6</v>
      </c>
      <c r="C123" s="448" t="str">
        <f ca="1">'Single - Upper Along'!X13</f>
        <v>None</v>
      </c>
      <c r="D123" s="448">
        <f>'Single - Upper Along'!E13</f>
        <v>1</v>
      </c>
      <c r="E123" s="448">
        <f>'Single - Upper Along'!F13</f>
        <v>2.4</v>
      </c>
      <c r="F123" s="448">
        <f>'Single - Upper Along'!G13</f>
        <v>0</v>
      </c>
      <c r="G123" s="448">
        <f>'Single - Upper Along'!H13</f>
        <v>0</v>
      </c>
      <c r="H123" s="448">
        <f>'Single - Upper Along'!I13</f>
        <v>0</v>
      </c>
    </row>
    <row r="124" spans="1:8" ht="15.75" thickTop="1" x14ac:dyDescent="0.25">
      <c r="A124" s="606" t="str">
        <f>'Single - Upper Along'!A14</f>
        <v>B</v>
      </c>
      <c r="B124" s="449" t="str">
        <f>'Single - Upper Along'!B14</f>
        <v>B1</v>
      </c>
      <c r="C124" s="450" t="str">
        <f ca="1">'Single - Upper Along'!X14</f>
        <v>None</v>
      </c>
      <c r="D124" s="452">
        <f>'Single - Upper Along'!E14</f>
        <v>1</v>
      </c>
      <c r="E124" s="452">
        <f>'Single - Upper Along'!F14</f>
        <v>2.4</v>
      </c>
      <c r="F124" s="452">
        <f>'Single - Upper Along'!G14</f>
        <v>0</v>
      </c>
      <c r="G124" s="452">
        <f>'Single - Upper Along'!H14</f>
        <v>0</v>
      </c>
      <c r="H124" s="452">
        <f>'Single - Upper Along'!I14</f>
        <v>0</v>
      </c>
    </row>
    <row r="125" spans="1:8" x14ac:dyDescent="0.25">
      <c r="A125" s="607"/>
      <c r="B125" s="445" t="str">
        <f>'Single - Upper Along'!B15</f>
        <v>B2</v>
      </c>
      <c r="C125" s="450" t="str">
        <f ca="1">'Single - Upper Along'!X15</f>
        <v>None</v>
      </c>
      <c r="D125" s="446">
        <f>'Single - Upper Along'!E15</f>
        <v>1</v>
      </c>
      <c r="E125" s="446">
        <f>'Single - Upper Along'!F15</f>
        <v>2.4</v>
      </c>
      <c r="F125" s="446">
        <f>'Single - Upper Along'!G15</f>
        <v>0</v>
      </c>
      <c r="G125" s="446">
        <f>'Single - Upper Along'!H15</f>
        <v>0</v>
      </c>
      <c r="H125" s="446">
        <f>'Single - Upper Along'!I15</f>
        <v>0</v>
      </c>
    </row>
    <row r="126" spans="1:8" x14ac:dyDescent="0.25">
      <c r="A126" s="607"/>
      <c r="B126" s="445" t="str">
        <f>'Single - Upper Along'!B16</f>
        <v>B3</v>
      </c>
      <c r="C126" s="450" t="str">
        <f ca="1">'Single - Upper Along'!X16</f>
        <v>None</v>
      </c>
      <c r="D126" s="446">
        <f>'Single - Upper Along'!E16</f>
        <v>1</v>
      </c>
      <c r="E126" s="446">
        <f>'Single - Upper Along'!F16</f>
        <v>2.4</v>
      </c>
      <c r="F126" s="446">
        <f>'Single - Upper Along'!G16</f>
        <v>0</v>
      </c>
      <c r="G126" s="446">
        <f>'Single - Upper Along'!H16</f>
        <v>0</v>
      </c>
      <c r="H126" s="446">
        <f>'Single - Upper Along'!I16</f>
        <v>0</v>
      </c>
    </row>
    <row r="127" spans="1:8" x14ac:dyDescent="0.25">
      <c r="A127" s="607"/>
      <c r="B127" s="445" t="str">
        <f>'Single - Upper Along'!B17</f>
        <v>B4</v>
      </c>
      <c r="C127" s="450" t="str">
        <f ca="1">'Single - Upper Along'!X17</f>
        <v>None</v>
      </c>
      <c r="D127" s="446">
        <f>'Single - Upper Along'!E17</f>
        <v>1</v>
      </c>
      <c r="E127" s="446">
        <f>'Single - Upper Along'!F17</f>
        <v>2.4</v>
      </c>
      <c r="F127" s="446">
        <f>'Single - Upper Along'!G17</f>
        <v>0</v>
      </c>
      <c r="G127" s="446">
        <f>'Single - Upper Along'!H17</f>
        <v>0</v>
      </c>
      <c r="H127" s="446">
        <f>'Single - Upper Along'!I17</f>
        <v>0</v>
      </c>
    </row>
    <row r="128" spans="1:8" x14ac:dyDescent="0.25">
      <c r="A128" s="607"/>
      <c r="B128" s="445" t="str">
        <f>'Single - Upper Along'!B18</f>
        <v>B5</v>
      </c>
      <c r="C128" s="450" t="str">
        <f ca="1">'Single - Upper Along'!X18</f>
        <v>None</v>
      </c>
      <c r="D128" s="446">
        <f>'Single - Upper Along'!E18</f>
        <v>1</v>
      </c>
      <c r="E128" s="446">
        <f>'Single - Upper Along'!F18</f>
        <v>2.4</v>
      </c>
      <c r="F128" s="446">
        <f>'Single - Upper Along'!G18</f>
        <v>0</v>
      </c>
      <c r="G128" s="446">
        <f>'Single - Upper Along'!H18</f>
        <v>0</v>
      </c>
      <c r="H128" s="446">
        <f>'Single - Upper Along'!I18</f>
        <v>0</v>
      </c>
    </row>
    <row r="129" spans="1:8" ht="15.75" thickBot="1" x14ac:dyDescent="0.3">
      <c r="A129" s="608"/>
      <c r="B129" s="447" t="str">
        <f>'Single - Upper Along'!B19</f>
        <v>B6</v>
      </c>
      <c r="C129" s="448" t="str">
        <f ca="1">'Single - Upper Along'!X19</f>
        <v>None</v>
      </c>
      <c r="D129" s="448">
        <f>'Single - Upper Along'!E19</f>
        <v>1</v>
      </c>
      <c r="E129" s="448">
        <f>'Single - Upper Along'!F19</f>
        <v>2.4</v>
      </c>
      <c r="F129" s="448">
        <f>'Single - Upper Along'!G19</f>
        <v>0</v>
      </c>
      <c r="G129" s="448">
        <f>'Single - Upper Along'!H19</f>
        <v>0</v>
      </c>
      <c r="H129" s="448">
        <f>'Single - Upper Along'!I19</f>
        <v>0</v>
      </c>
    </row>
    <row r="130" spans="1:8" ht="15.75" thickTop="1" x14ac:dyDescent="0.25">
      <c r="A130" s="609" t="str">
        <f>'Single - Upper Along'!A20</f>
        <v>C</v>
      </c>
      <c r="B130" s="445" t="str">
        <f>'Single - Upper Along'!B20</f>
        <v>C1</v>
      </c>
      <c r="C130" s="450" t="str">
        <f ca="1">'Single - Upper Along'!X20</f>
        <v>None</v>
      </c>
      <c r="D130" s="450">
        <f>'Single - Upper Along'!E20</f>
        <v>1</v>
      </c>
      <c r="E130" s="450">
        <f>'Single - Upper Along'!F20</f>
        <v>2.4</v>
      </c>
      <c r="F130" s="450">
        <f>'Single - Upper Along'!G20</f>
        <v>0</v>
      </c>
      <c r="G130" s="450">
        <f>'Single - Upper Along'!H20</f>
        <v>0</v>
      </c>
      <c r="H130" s="450">
        <f>'Single - Upper Along'!I20</f>
        <v>0</v>
      </c>
    </row>
    <row r="131" spans="1:8" x14ac:dyDescent="0.25">
      <c r="A131" s="607"/>
      <c r="B131" s="445" t="str">
        <f>'Single - Upper Along'!B21</f>
        <v>C2</v>
      </c>
      <c r="C131" s="450" t="str">
        <f ca="1">'Single - Upper Along'!X21</f>
        <v>None</v>
      </c>
      <c r="D131" s="446">
        <f>'Single - Upper Along'!E21</f>
        <v>1</v>
      </c>
      <c r="E131" s="446">
        <f>'Single - Upper Along'!F21</f>
        <v>2.4</v>
      </c>
      <c r="F131" s="446">
        <f>'Single - Upper Along'!G21</f>
        <v>0</v>
      </c>
      <c r="G131" s="446">
        <f>'Single - Upper Along'!H21</f>
        <v>0</v>
      </c>
      <c r="H131" s="446">
        <f>'Single - Upper Along'!I21</f>
        <v>0</v>
      </c>
    </row>
    <row r="132" spans="1:8" x14ac:dyDescent="0.25">
      <c r="A132" s="607"/>
      <c r="B132" s="445" t="str">
        <f>'Single - Upper Along'!B22</f>
        <v>C3</v>
      </c>
      <c r="C132" s="450" t="str">
        <f ca="1">'Single - Upper Along'!X22</f>
        <v>None</v>
      </c>
      <c r="D132" s="446">
        <f>'Single - Upper Along'!E22</f>
        <v>1</v>
      </c>
      <c r="E132" s="446">
        <f>'Single - Upper Along'!F22</f>
        <v>2.4</v>
      </c>
      <c r="F132" s="446">
        <f>'Single - Upper Along'!G22</f>
        <v>0</v>
      </c>
      <c r="G132" s="446">
        <f>'Single - Upper Along'!H22</f>
        <v>0</v>
      </c>
      <c r="H132" s="446">
        <f>'Single - Upper Along'!I22</f>
        <v>0</v>
      </c>
    </row>
    <row r="133" spans="1:8" x14ac:dyDescent="0.25">
      <c r="A133" s="607"/>
      <c r="B133" s="445" t="str">
        <f>'Single - Upper Along'!B23</f>
        <v>C4</v>
      </c>
      <c r="C133" s="450" t="str">
        <f ca="1">'Single - Upper Along'!X23</f>
        <v>None</v>
      </c>
      <c r="D133" s="446">
        <f>'Single - Upper Along'!E23</f>
        <v>1</v>
      </c>
      <c r="E133" s="446">
        <f>'Single - Upper Along'!F23</f>
        <v>2.4</v>
      </c>
      <c r="F133" s="446">
        <f>'Single - Upper Along'!G23</f>
        <v>0</v>
      </c>
      <c r="G133" s="446">
        <f>'Single - Upper Along'!H23</f>
        <v>0</v>
      </c>
      <c r="H133" s="446">
        <f>'Single - Upper Along'!I23</f>
        <v>0</v>
      </c>
    </row>
    <row r="134" spans="1:8" x14ac:dyDescent="0.25">
      <c r="A134" s="607"/>
      <c r="B134" s="445" t="str">
        <f>'Single - Upper Along'!B24</f>
        <v>C5</v>
      </c>
      <c r="C134" s="450" t="str">
        <f ca="1">'Single - Upper Along'!X24</f>
        <v>None</v>
      </c>
      <c r="D134" s="446">
        <f>'Single - Upper Along'!E24</f>
        <v>1</v>
      </c>
      <c r="E134" s="446">
        <f>'Single - Upper Along'!F24</f>
        <v>2.4</v>
      </c>
      <c r="F134" s="446">
        <f>'Single - Upper Along'!G24</f>
        <v>0</v>
      </c>
      <c r="G134" s="446">
        <f>'Single - Upper Along'!H24</f>
        <v>0</v>
      </c>
      <c r="H134" s="446">
        <f>'Single - Upper Along'!I24</f>
        <v>0</v>
      </c>
    </row>
    <row r="135" spans="1:8" ht="15.75" thickBot="1" x14ac:dyDescent="0.3">
      <c r="A135" s="608"/>
      <c r="B135" s="447" t="str">
        <f>'Single - Upper Along'!B25</f>
        <v>C6</v>
      </c>
      <c r="C135" s="448" t="str">
        <f ca="1">'Single - Upper Along'!X25</f>
        <v>None</v>
      </c>
      <c r="D135" s="448">
        <f>'Single - Upper Along'!E25</f>
        <v>1</v>
      </c>
      <c r="E135" s="448">
        <f>'Single - Upper Along'!F25</f>
        <v>2.4</v>
      </c>
      <c r="F135" s="448">
        <f>'Single - Upper Along'!G25</f>
        <v>0</v>
      </c>
      <c r="G135" s="448">
        <f>'Single - Upper Along'!H25</f>
        <v>0</v>
      </c>
      <c r="H135" s="448">
        <f>'Single - Upper Along'!I25</f>
        <v>0</v>
      </c>
    </row>
    <row r="136" spans="1:8" ht="15.75" thickTop="1" x14ac:dyDescent="0.25">
      <c r="A136" s="606" t="str">
        <f>'Single - Upper Along'!A26</f>
        <v>D</v>
      </c>
      <c r="B136" s="449" t="str">
        <f>'Single - Upper Along'!B26</f>
        <v>D1</v>
      </c>
      <c r="C136" s="450" t="str">
        <f ca="1">'Single - Upper Along'!X26</f>
        <v>None</v>
      </c>
      <c r="D136" s="450">
        <f>'Single - Upper Along'!E26</f>
        <v>1</v>
      </c>
      <c r="E136" s="450">
        <f>'Single - Upper Along'!F26</f>
        <v>2.4</v>
      </c>
      <c r="F136" s="450">
        <f>'Single - Upper Along'!G26</f>
        <v>0</v>
      </c>
      <c r="G136" s="450">
        <f>'Single - Upper Along'!H26</f>
        <v>0</v>
      </c>
      <c r="H136" s="450">
        <f>'Single - Upper Along'!I26</f>
        <v>0</v>
      </c>
    </row>
    <row r="137" spans="1:8" x14ac:dyDescent="0.25">
      <c r="A137" s="607"/>
      <c r="B137" s="445" t="str">
        <f>'Single - Upper Along'!B27</f>
        <v>D2</v>
      </c>
      <c r="C137" s="450" t="str">
        <f ca="1">'Single - Upper Along'!X27</f>
        <v>None</v>
      </c>
      <c r="D137" s="446">
        <f>'Single - Upper Along'!E27</f>
        <v>1</v>
      </c>
      <c r="E137" s="446">
        <f>'Single - Upper Along'!F27</f>
        <v>2.4</v>
      </c>
      <c r="F137" s="446">
        <f>'Single - Upper Along'!G27</f>
        <v>0</v>
      </c>
      <c r="G137" s="446">
        <f>'Single - Upper Along'!H27</f>
        <v>0</v>
      </c>
      <c r="H137" s="446">
        <f>'Single - Upper Along'!I27</f>
        <v>0</v>
      </c>
    </row>
    <row r="138" spans="1:8" x14ac:dyDescent="0.25">
      <c r="A138" s="607"/>
      <c r="B138" s="445" t="str">
        <f>'Single - Upper Along'!B28</f>
        <v>D3</v>
      </c>
      <c r="C138" s="450" t="str">
        <f ca="1">'Single - Upper Along'!X28</f>
        <v>None</v>
      </c>
      <c r="D138" s="446">
        <f>'Single - Upper Along'!E28</f>
        <v>1</v>
      </c>
      <c r="E138" s="446">
        <f>'Single - Upper Along'!F28</f>
        <v>2.4</v>
      </c>
      <c r="F138" s="446">
        <f>'Single - Upper Along'!G28</f>
        <v>0</v>
      </c>
      <c r="G138" s="446">
        <f>'Single - Upper Along'!H28</f>
        <v>0</v>
      </c>
      <c r="H138" s="446">
        <f>'Single - Upper Along'!I28</f>
        <v>0</v>
      </c>
    </row>
    <row r="139" spans="1:8" x14ac:dyDescent="0.25">
      <c r="A139" s="607"/>
      <c r="B139" s="445" t="str">
        <f>'Single - Upper Along'!B29</f>
        <v>D4</v>
      </c>
      <c r="C139" s="450" t="str">
        <f ca="1">'Single - Upper Along'!X29</f>
        <v>None</v>
      </c>
      <c r="D139" s="446">
        <f>'Single - Upper Along'!E29</f>
        <v>1</v>
      </c>
      <c r="E139" s="446">
        <f>'Single - Upper Along'!F29</f>
        <v>2.4</v>
      </c>
      <c r="F139" s="446">
        <f>'Single - Upper Along'!G29</f>
        <v>0</v>
      </c>
      <c r="G139" s="446">
        <f>'Single - Upper Along'!H29</f>
        <v>0</v>
      </c>
      <c r="H139" s="446">
        <f>'Single - Upper Along'!I29</f>
        <v>0</v>
      </c>
    </row>
    <row r="140" spans="1:8" x14ac:dyDescent="0.25">
      <c r="A140" s="607"/>
      <c r="B140" s="445" t="str">
        <f>'Single - Upper Along'!B30</f>
        <v>D5</v>
      </c>
      <c r="C140" s="450" t="str">
        <f ca="1">'Single - Upper Along'!X30</f>
        <v>None</v>
      </c>
      <c r="D140" s="446">
        <f>'Single - Upper Along'!E30</f>
        <v>1</v>
      </c>
      <c r="E140" s="446">
        <f>'Single - Upper Along'!F30</f>
        <v>2.4</v>
      </c>
      <c r="F140" s="446">
        <f>'Single - Upper Along'!G30</f>
        <v>0</v>
      </c>
      <c r="G140" s="446">
        <f>'Single - Upper Along'!H30</f>
        <v>0</v>
      </c>
      <c r="H140" s="446">
        <f>'Single - Upper Along'!I30</f>
        <v>0</v>
      </c>
    </row>
    <row r="141" spans="1:8" ht="15.75" thickBot="1" x14ac:dyDescent="0.3">
      <c r="A141" s="608"/>
      <c r="B141" s="447" t="str">
        <f>'Single - Upper Along'!B31</f>
        <v>D6</v>
      </c>
      <c r="C141" s="448" t="str">
        <f ca="1">'Single - Upper Along'!X31</f>
        <v>None</v>
      </c>
      <c r="D141" s="448">
        <f>'Single - Upper Along'!E31</f>
        <v>1</v>
      </c>
      <c r="E141" s="448">
        <f>'Single - Upper Along'!F31</f>
        <v>2.4</v>
      </c>
      <c r="F141" s="448">
        <f>'Single - Upper Along'!G31</f>
        <v>0</v>
      </c>
      <c r="G141" s="448">
        <f>'Single - Upper Along'!H31</f>
        <v>0</v>
      </c>
      <c r="H141" s="448">
        <f>'Single - Upper Along'!I31</f>
        <v>0</v>
      </c>
    </row>
    <row r="142" spans="1:8" ht="15.75" thickTop="1" x14ac:dyDescent="0.25">
      <c r="A142" s="609" t="str">
        <f>'Single - Upper Along'!A32</f>
        <v>E</v>
      </c>
      <c r="B142" s="445" t="str">
        <f>'Single - Upper Along'!B32</f>
        <v>E1</v>
      </c>
      <c r="C142" s="452" t="str">
        <f ca="1">'Single - Upper Along'!X32</f>
        <v>None</v>
      </c>
      <c r="D142" s="452">
        <f>'Single - Upper Along'!E32</f>
        <v>1</v>
      </c>
      <c r="E142" s="452">
        <f>'Single - Upper Along'!F32</f>
        <v>2.4</v>
      </c>
      <c r="F142" s="452">
        <f>'Single - Upper Along'!G32</f>
        <v>0</v>
      </c>
      <c r="G142" s="452">
        <f>'Single - Upper Along'!H32</f>
        <v>0</v>
      </c>
      <c r="H142" s="452">
        <f>'Single - Upper Along'!I32</f>
        <v>0</v>
      </c>
    </row>
    <row r="143" spans="1:8" x14ac:dyDescent="0.25">
      <c r="A143" s="607"/>
      <c r="B143" s="445" t="str">
        <f>'Single - Upper Along'!B33</f>
        <v>E2</v>
      </c>
      <c r="C143" s="450" t="str">
        <f ca="1">'Single - Upper Along'!X33</f>
        <v>None</v>
      </c>
      <c r="D143" s="446">
        <f>'Single - Upper Along'!E33</f>
        <v>1</v>
      </c>
      <c r="E143" s="446">
        <f>'Single - Upper Along'!F33</f>
        <v>2.4</v>
      </c>
      <c r="F143" s="446">
        <f>'Single - Upper Along'!G33</f>
        <v>0</v>
      </c>
      <c r="G143" s="446">
        <f>'Single - Upper Along'!H33</f>
        <v>0</v>
      </c>
      <c r="H143" s="446">
        <f>'Single - Upper Along'!I33</f>
        <v>0</v>
      </c>
    </row>
    <row r="144" spans="1:8" x14ac:dyDescent="0.25">
      <c r="A144" s="607"/>
      <c r="B144" s="445" t="str">
        <f>'Single - Upper Along'!B34</f>
        <v>E3</v>
      </c>
      <c r="C144" s="450" t="str">
        <f ca="1">'Single - Upper Along'!X34</f>
        <v>None</v>
      </c>
      <c r="D144" s="446">
        <f>'Single - Upper Along'!E34</f>
        <v>1</v>
      </c>
      <c r="E144" s="446">
        <f>'Single - Upper Along'!F34</f>
        <v>2.4</v>
      </c>
      <c r="F144" s="446">
        <f>'Single - Upper Along'!G34</f>
        <v>0</v>
      </c>
      <c r="G144" s="446">
        <f>'Single - Upper Along'!H34</f>
        <v>0</v>
      </c>
      <c r="H144" s="446">
        <f>'Single - Upper Along'!I34</f>
        <v>0</v>
      </c>
    </row>
    <row r="145" spans="1:8" x14ac:dyDescent="0.25">
      <c r="A145" s="607"/>
      <c r="B145" s="445" t="str">
        <f>'Single - Upper Along'!B35</f>
        <v>E4</v>
      </c>
      <c r="C145" s="450" t="str">
        <f ca="1">'Single - Upper Along'!X35</f>
        <v>None</v>
      </c>
      <c r="D145" s="446">
        <f>'Single - Upper Along'!E35</f>
        <v>1</v>
      </c>
      <c r="E145" s="446">
        <f>'Single - Upper Along'!F35</f>
        <v>2.4</v>
      </c>
      <c r="F145" s="446">
        <f>'Single - Upper Along'!G35</f>
        <v>0</v>
      </c>
      <c r="G145" s="446">
        <f>'Single - Upper Along'!H35</f>
        <v>0</v>
      </c>
      <c r="H145" s="446">
        <f>'Single - Upper Along'!I35</f>
        <v>0</v>
      </c>
    </row>
    <row r="146" spans="1:8" x14ac:dyDescent="0.25">
      <c r="A146" s="607"/>
      <c r="B146" s="445" t="str">
        <f>'Single - Upper Along'!B36</f>
        <v>E5</v>
      </c>
      <c r="C146" s="450" t="str">
        <f ca="1">'Single - Upper Along'!X36</f>
        <v>None</v>
      </c>
      <c r="D146" s="446">
        <f>'Single - Upper Along'!E36</f>
        <v>1</v>
      </c>
      <c r="E146" s="446">
        <f>'Single - Upper Along'!F36</f>
        <v>2.4</v>
      </c>
      <c r="F146" s="446">
        <f>'Single - Upper Along'!G36</f>
        <v>0</v>
      </c>
      <c r="G146" s="446">
        <f>'Single - Upper Along'!H36</f>
        <v>0</v>
      </c>
      <c r="H146" s="446">
        <f>'Single - Upper Along'!I36</f>
        <v>0</v>
      </c>
    </row>
    <row r="147" spans="1:8" ht="15.75" thickBot="1" x14ac:dyDescent="0.3">
      <c r="A147" s="608"/>
      <c r="B147" s="447" t="str">
        <f>'Single - Upper Along'!B37</f>
        <v>E6</v>
      </c>
      <c r="C147" s="453" t="str">
        <f ca="1">'Single - Upper Along'!X37</f>
        <v>None</v>
      </c>
      <c r="D147" s="448">
        <f>'Single - Upper Along'!E37</f>
        <v>1</v>
      </c>
      <c r="E147" s="448">
        <f>'Single - Upper Along'!F37</f>
        <v>2.4</v>
      </c>
      <c r="F147" s="448">
        <f>'Single - Upper Along'!G37</f>
        <v>0</v>
      </c>
      <c r="G147" s="448">
        <f>'Single - Upper Along'!H37</f>
        <v>0</v>
      </c>
      <c r="H147" s="448">
        <f>'Single - Upper Along'!I37</f>
        <v>0</v>
      </c>
    </row>
    <row r="148" spans="1:8" ht="15.75" thickTop="1" x14ac:dyDescent="0.25">
      <c r="A148" s="606" t="str">
        <f>'Single - Upper Along'!A38</f>
        <v>F</v>
      </c>
      <c r="B148" s="449" t="str">
        <f>'Single - Upper Along'!B38</f>
        <v>F1</v>
      </c>
      <c r="C148" s="452" t="str">
        <f ca="1">'Single - Upper Along'!X38</f>
        <v>None</v>
      </c>
      <c r="D148" s="452">
        <f>'Single - Upper Along'!E38</f>
        <v>1</v>
      </c>
      <c r="E148" s="452">
        <f>'Single - Upper Along'!F38</f>
        <v>2.4</v>
      </c>
      <c r="F148" s="452">
        <f>'Single - Upper Along'!G38</f>
        <v>0</v>
      </c>
      <c r="G148" s="452">
        <f>'Single - Upper Along'!H38</f>
        <v>0</v>
      </c>
      <c r="H148" s="452">
        <f>'Single - Upper Along'!I38</f>
        <v>0</v>
      </c>
    </row>
    <row r="149" spans="1:8" x14ac:dyDescent="0.25">
      <c r="A149" s="607"/>
      <c r="B149" s="445" t="str">
        <f>'Single - Upper Along'!B39</f>
        <v>F2</v>
      </c>
      <c r="C149" s="450" t="str">
        <f ca="1">'Single - Upper Along'!X39</f>
        <v>None</v>
      </c>
      <c r="D149" s="446">
        <f>'Single - Upper Along'!E39</f>
        <v>1</v>
      </c>
      <c r="E149" s="446">
        <f>'Single - Upper Along'!F39</f>
        <v>2.4</v>
      </c>
      <c r="F149" s="446">
        <f>'Single - Upper Along'!G39</f>
        <v>0</v>
      </c>
      <c r="G149" s="446">
        <f>'Single - Upper Along'!H39</f>
        <v>0</v>
      </c>
      <c r="H149" s="446">
        <f>'Single - Upper Along'!I39</f>
        <v>0</v>
      </c>
    </row>
    <row r="150" spans="1:8" x14ac:dyDescent="0.25">
      <c r="A150" s="607"/>
      <c r="B150" s="445" t="str">
        <f>'Single - Upper Along'!B40</f>
        <v>F3</v>
      </c>
      <c r="C150" s="450" t="str">
        <f ca="1">'Single - Upper Along'!X40</f>
        <v>None</v>
      </c>
      <c r="D150" s="446">
        <f>'Single - Upper Along'!E40</f>
        <v>1</v>
      </c>
      <c r="E150" s="446">
        <f>'Single - Upper Along'!F40</f>
        <v>2.4</v>
      </c>
      <c r="F150" s="446">
        <f>'Single - Upper Along'!G40</f>
        <v>0</v>
      </c>
      <c r="G150" s="446">
        <f>'Single - Upper Along'!H40</f>
        <v>0</v>
      </c>
      <c r="H150" s="446">
        <f>'Single - Upper Along'!I40</f>
        <v>0</v>
      </c>
    </row>
    <row r="151" spans="1:8" x14ac:dyDescent="0.25">
      <c r="A151" s="607"/>
      <c r="B151" s="445" t="str">
        <f>'Single - Upper Along'!B41</f>
        <v>F4</v>
      </c>
      <c r="C151" s="450" t="str">
        <f ca="1">'Single - Upper Along'!X41</f>
        <v>None</v>
      </c>
      <c r="D151" s="446">
        <f>'Single - Upper Along'!E41</f>
        <v>1</v>
      </c>
      <c r="E151" s="446">
        <f>'Single - Upper Along'!F41</f>
        <v>2.4</v>
      </c>
      <c r="F151" s="446">
        <f>'Single - Upper Along'!G41</f>
        <v>0</v>
      </c>
      <c r="G151" s="446">
        <f ca="1">'Single - Upper Along'!H41</f>
        <v>0</v>
      </c>
      <c r="H151" s="446">
        <f ca="1">'Single - Upper Along'!I41</f>
        <v>0</v>
      </c>
    </row>
    <row r="152" spans="1:8" x14ac:dyDescent="0.25">
      <c r="A152" s="607"/>
      <c r="B152" s="445" t="str">
        <f>'Single - Upper Along'!B42</f>
        <v>F5</v>
      </c>
      <c r="C152" s="450" t="str">
        <f ca="1">'Single - Upper Along'!X42</f>
        <v>None</v>
      </c>
      <c r="D152" s="446">
        <f>'Single - Upper Along'!E42</f>
        <v>1</v>
      </c>
      <c r="E152" s="446">
        <f>'Single - Upper Along'!F42</f>
        <v>2.4</v>
      </c>
      <c r="F152" s="446">
        <f>'Single - Upper Along'!G42</f>
        <v>0</v>
      </c>
      <c r="G152" s="446">
        <f>'Single - Upper Along'!H42</f>
        <v>0</v>
      </c>
      <c r="H152" s="446">
        <f>'Single - Upper Along'!I42</f>
        <v>0</v>
      </c>
    </row>
    <row r="153" spans="1:8" ht="15.75" thickBot="1" x14ac:dyDescent="0.3">
      <c r="A153" s="608"/>
      <c r="B153" s="447" t="str">
        <f>'Single - Upper Along'!B43</f>
        <v>F6</v>
      </c>
      <c r="C153" s="453" t="str">
        <f ca="1">'Single - Upper Along'!X43</f>
        <v>None</v>
      </c>
      <c r="D153" s="448">
        <f>'Single - Upper Along'!E43</f>
        <v>1</v>
      </c>
      <c r="E153" s="448">
        <f>'Single - Upper Along'!F43</f>
        <v>2.4</v>
      </c>
      <c r="F153" s="448">
        <f>'Single - Upper Along'!G43</f>
        <v>0</v>
      </c>
      <c r="G153" s="448">
        <f>'Single - Upper Along'!H43</f>
        <v>0</v>
      </c>
      <c r="H153" s="448">
        <f>'Single - Upper Along'!I43</f>
        <v>0</v>
      </c>
    </row>
    <row r="154" spans="1:8" ht="15.75" thickTop="1" x14ac:dyDescent="0.25">
      <c r="A154" s="609" t="str">
        <f>'Single - Upper Along'!A44</f>
        <v>G</v>
      </c>
      <c r="B154" s="445" t="str">
        <f>'Single - Upper Along'!B44</f>
        <v>G1</v>
      </c>
      <c r="C154" s="452" t="str">
        <f ca="1">'Single - Upper Along'!X44</f>
        <v>None</v>
      </c>
      <c r="D154" s="450">
        <f>'Single - Upper Along'!E44</f>
        <v>1</v>
      </c>
      <c r="E154" s="450">
        <f>'Single - Upper Along'!F44</f>
        <v>2.4</v>
      </c>
      <c r="F154" s="450">
        <f>'Single - Upper Along'!G44</f>
        <v>0</v>
      </c>
      <c r="G154" s="450">
        <f>'Single - Upper Along'!H44</f>
        <v>0</v>
      </c>
      <c r="H154" s="450">
        <f>'Single - Upper Along'!I44</f>
        <v>0</v>
      </c>
    </row>
    <row r="155" spans="1:8" x14ac:dyDescent="0.25">
      <c r="A155" s="607"/>
      <c r="B155" s="445" t="str">
        <f>'Single - Upper Along'!B45</f>
        <v>G2</v>
      </c>
      <c r="C155" s="450" t="str">
        <f ca="1">'Single - Upper Along'!X45</f>
        <v>None</v>
      </c>
      <c r="D155" s="446">
        <f>'Single - Upper Along'!E45</f>
        <v>1</v>
      </c>
      <c r="E155" s="446">
        <f>'Single - Upper Along'!F45</f>
        <v>2.4</v>
      </c>
      <c r="F155" s="446">
        <f>'Single - Upper Along'!G45</f>
        <v>0</v>
      </c>
      <c r="G155" s="446">
        <f>'Single - Upper Along'!H45</f>
        <v>0</v>
      </c>
      <c r="H155" s="446">
        <f>'Single - Upper Along'!I45</f>
        <v>0</v>
      </c>
    </row>
    <row r="156" spans="1:8" x14ac:dyDescent="0.25">
      <c r="A156" s="607"/>
      <c r="B156" s="445" t="str">
        <f>'Single - Upper Along'!B46</f>
        <v>G3</v>
      </c>
      <c r="C156" s="450" t="str">
        <f ca="1">'Single - Upper Along'!X46</f>
        <v>None</v>
      </c>
      <c r="D156" s="446">
        <f>'Single - Upper Along'!E46</f>
        <v>1</v>
      </c>
      <c r="E156" s="446">
        <f>'Single - Upper Along'!F46</f>
        <v>2.4</v>
      </c>
      <c r="F156" s="446">
        <f>'Single - Upper Along'!G46</f>
        <v>0</v>
      </c>
      <c r="G156" s="446">
        <f>'Single - Upper Along'!H46</f>
        <v>0</v>
      </c>
      <c r="H156" s="446">
        <f>'Single - Upper Along'!I46</f>
        <v>0</v>
      </c>
    </row>
    <row r="157" spans="1:8" x14ac:dyDescent="0.25">
      <c r="A157" s="607"/>
      <c r="B157" s="445" t="str">
        <f>'Single - Upper Along'!B47</f>
        <v>G4</v>
      </c>
      <c r="C157" s="450" t="str">
        <f ca="1">'Single - Upper Along'!X47</f>
        <v>M3 (3.0-4.5m)</v>
      </c>
      <c r="D157" s="446">
        <f>'Single - Upper Along'!E47</f>
        <v>1</v>
      </c>
      <c r="E157" s="446">
        <f>'Single - Upper Along'!F47</f>
        <v>2.4</v>
      </c>
      <c r="F157" s="446">
        <f>'Single - Upper Along'!G47</f>
        <v>0</v>
      </c>
      <c r="G157" s="446">
        <f ca="1">'Single - Upper Along'!H47</f>
        <v>0</v>
      </c>
      <c r="H157" s="446">
        <f ca="1">'Single - Upper Along'!I47</f>
        <v>0</v>
      </c>
    </row>
    <row r="158" spans="1:8" x14ac:dyDescent="0.25">
      <c r="A158" s="607"/>
      <c r="B158" s="445" t="str">
        <f>'Single - Upper Along'!B48</f>
        <v>G5</v>
      </c>
      <c r="C158" s="450" t="str">
        <f ca="1">'Single - Upper Along'!X48</f>
        <v>None</v>
      </c>
      <c r="D158" s="446">
        <f>'Single - Upper Along'!E48</f>
        <v>1</v>
      </c>
      <c r="E158" s="446">
        <f>'Single - Upper Along'!F48</f>
        <v>2.4</v>
      </c>
      <c r="F158" s="446">
        <f>'Single - Upper Along'!G48</f>
        <v>0</v>
      </c>
      <c r="G158" s="446">
        <f>'Single - Upper Along'!H48</f>
        <v>0</v>
      </c>
      <c r="H158" s="446">
        <f>'Single - Upper Along'!I48</f>
        <v>0</v>
      </c>
    </row>
    <row r="159" spans="1:8" ht="15.75" thickBot="1" x14ac:dyDescent="0.3">
      <c r="A159" s="608"/>
      <c r="B159" s="447" t="str">
        <f>'Single - Upper Along'!B49</f>
        <v>G6</v>
      </c>
      <c r="C159" s="453" t="str">
        <f ca="1">'Single - Upper Along'!X49</f>
        <v>GBF400/2400</v>
      </c>
      <c r="D159" s="446">
        <f>'Single - Upper Along'!E49</f>
        <v>1</v>
      </c>
      <c r="E159" s="446">
        <f>'Single - Upper Along'!F49</f>
        <v>2.4</v>
      </c>
      <c r="F159" s="446">
        <f>'Single - Upper Along'!G49</f>
        <v>0</v>
      </c>
      <c r="G159" s="446">
        <f ca="1">'Single - Upper Along'!H49</f>
        <v>45</v>
      </c>
      <c r="H159" s="446">
        <f ca="1">'Single - Upper Along'!I49</f>
        <v>55</v>
      </c>
    </row>
    <row r="160" spans="1:8" ht="17.25" thickTop="1" thickBot="1" x14ac:dyDescent="0.3">
      <c r="D160" s="579" t="s">
        <v>81</v>
      </c>
      <c r="E160" s="580"/>
      <c r="F160" s="581"/>
      <c r="G160" s="451">
        <f ca="1">SUM(G118:G159)</f>
        <v>45</v>
      </c>
      <c r="H160" s="451">
        <f ca="1">SUM(H118:H159)</f>
        <v>55</v>
      </c>
    </row>
    <row r="161" spans="1:8" ht="15.75" thickTop="1" x14ac:dyDescent="0.25"/>
    <row r="162" spans="1:8" ht="45" customHeight="1" x14ac:dyDescent="0.25">
      <c r="A162" s="441"/>
      <c r="B162" s="615" t="s">
        <v>544</v>
      </c>
      <c r="C162" s="615"/>
      <c r="D162" s="615"/>
      <c r="E162" s="615"/>
      <c r="F162" s="615"/>
      <c r="G162" s="615"/>
      <c r="H162" s="442"/>
    </row>
    <row r="163" spans="1:8" x14ac:dyDescent="0.25">
      <c r="A163" s="582" t="s">
        <v>414</v>
      </c>
      <c r="B163" s="583"/>
      <c r="C163" s="583"/>
      <c r="D163" s="583"/>
      <c r="E163" s="583"/>
      <c r="F163" s="583"/>
      <c r="G163" s="583"/>
      <c r="H163" s="584"/>
    </row>
    <row r="164" spans="1:8" ht="38.25" x14ac:dyDescent="0.25">
      <c r="A164" s="443" t="s">
        <v>0</v>
      </c>
      <c r="B164" s="443" t="s">
        <v>89</v>
      </c>
      <c r="C164" s="443" t="s">
        <v>58</v>
      </c>
      <c r="D164" s="443" t="s">
        <v>151</v>
      </c>
      <c r="E164" s="444" t="s">
        <v>150</v>
      </c>
      <c r="F164" s="444" t="s">
        <v>55</v>
      </c>
      <c r="G164" s="444" t="s">
        <v>56</v>
      </c>
      <c r="H164" s="444" t="s">
        <v>57</v>
      </c>
    </row>
    <row r="165" spans="1:8" x14ac:dyDescent="0.25">
      <c r="A165" s="609" t="str">
        <f>'Lower Across'!A8</f>
        <v>M</v>
      </c>
      <c r="B165" s="445" t="str">
        <f>'Lower Across'!B8</f>
        <v>M1</v>
      </c>
      <c r="C165" s="446" t="str">
        <f ca="1">'Lower Across'!X8</f>
        <v>None</v>
      </c>
      <c r="D165" s="446">
        <f>'Lower Across'!E8</f>
        <v>1</v>
      </c>
      <c r="E165" s="446">
        <f>'Lower Across'!F8</f>
        <v>2.4</v>
      </c>
      <c r="F165" s="446">
        <f>'Lower Across'!G8</f>
        <v>0</v>
      </c>
      <c r="G165" s="446">
        <f>'Lower Across'!H8</f>
        <v>0</v>
      </c>
      <c r="H165" s="446">
        <f>'Lower Across'!I8</f>
        <v>0</v>
      </c>
    </row>
    <row r="166" spans="1:8" x14ac:dyDescent="0.25">
      <c r="A166" s="607"/>
      <c r="B166" s="445" t="str">
        <f>'Lower Across'!B9</f>
        <v>M2</v>
      </c>
      <c r="C166" s="446" t="str">
        <f ca="1">'Lower Across'!X9</f>
        <v>None</v>
      </c>
      <c r="D166" s="446">
        <f>'Lower Across'!E9</f>
        <v>1</v>
      </c>
      <c r="E166" s="446">
        <f>'Lower Across'!F9</f>
        <v>2.4</v>
      </c>
      <c r="F166" s="446">
        <f>'Lower Across'!G9</f>
        <v>0</v>
      </c>
      <c r="G166" s="446">
        <f>'Lower Across'!H9</f>
        <v>0</v>
      </c>
      <c r="H166" s="446">
        <f>'Lower Across'!I9</f>
        <v>0</v>
      </c>
    </row>
    <row r="167" spans="1:8" x14ac:dyDescent="0.25">
      <c r="A167" s="607"/>
      <c r="B167" s="445" t="str">
        <f>'Lower Across'!B10</f>
        <v>M3</v>
      </c>
      <c r="C167" s="446" t="str">
        <f ca="1">'Lower Across'!X10</f>
        <v>None</v>
      </c>
      <c r="D167" s="446">
        <f>'Lower Across'!E10</f>
        <v>1</v>
      </c>
      <c r="E167" s="446">
        <f>'Lower Across'!F10</f>
        <v>2.4</v>
      </c>
      <c r="F167" s="446">
        <f>'Lower Across'!G10</f>
        <v>0</v>
      </c>
      <c r="G167" s="446">
        <f>'Lower Across'!H10</f>
        <v>0</v>
      </c>
      <c r="H167" s="446">
        <f>'Lower Across'!I10</f>
        <v>0</v>
      </c>
    </row>
    <row r="168" spans="1:8" x14ac:dyDescent="0.25">
      <c r="A168" s="607"/>
      <c r="B168" s="445" t="str">
        <f>'Lower Across'!B11</f>
        <v>M4</v>
      </c>
      <c r="C168" s="446" t="str">
        <f ca="1">'Lower Across'!X11</f>
        <v>None</v>
      </c>
      <c r="D168" s="446">
        <f>'Lower Across'!E11</f>
        <v>1</v>
      </c>
      <c r="E168" s="446">
        <f>'Lower Across'!F11</f>
        <v>2.4</v>
      </c>
      <c r="F168" s="446">
        <f>'Lower Across'!G11</f>
        <v>0</v>
      </c>
      <c r="G168" s="446">
        <f>'Lower Across'!H11</f>
        <v>0</v>
      </c>
      <c r="H168" s="446">
        <f>'Lower Across'!I11</f>
        <v>0</v>
      </c>
    </row>
    <row r="169" spans="1:8" x14ac:dyDescent="0.25">
      <c r="A169" s="607"/>
      <c r="B169" s="445" t="str">
        <f>'Lower Across'!B12</f>
        <v>M5</v>
      </c>
      <c r="C169" s="446" t="str">
        <f ca="1">'Lower Across'!X12</f>
        <v>None</v>
      </c>
      <c r="D169" s="446">
        <f>'Lower Across'!E12</f>
        <v>1</v>
      </c>
      <c r="E169" s="446">
        <f>'Lower Across'!F12</f>
        <v>2.4</v>
      </c>
      <c r="F169" s="446">
        <f>'Lower Across'!G12</f>
        <v>0</v>
      </c>
      <c r="G169" s="446">
        <f>'Lower Across'!H12</f>
        <v>0</v>
      </c>
      <c r="H169" s="446">
        <f>'Lower Across'!I12</f>
        <v>0</v>
      </c>
    </row>
    <row r="170" spans="1:8" ht="15.75" thickBot="1" x14ac:dyDescent="0.3">
      <c r="A170" s="608"/>
      <c r="B170" s="447" t="str">
        <f>'Lower Across'!B13</f>
        <v>M6</v>
      </c>
      <c r="C170" s="448" t="str">
        <f ca="1">'Lower Across'!X13</f>
        <v>None</v>
      </c>
      <c r="D170" s="448">
        <f>'Lower Across'!E13</f>
        <v>1</v>
      </c>
      <c r="E170" s="448">
        <f>'Lower Across'!F13</f>
        <v>2.4</v>
      </c>
      <c r="F170" s="448">
        <f>'Lower Across'!G13</f>
        <v>0</v>
      </c>
      <c r="G170" s="448">
        <f>'Lower Across'!H13</f>
        <v>0</v>
      </c>
      <c r="H170" s="448">
        <f>'Lower Across'!I13</f>
        <v>0</v>
      </c>
    </row>
    <row r="171" spans="1:8" ht="15.75" thickTop="1" x14ac:dyDescent="0.25">
      <c r="A171" s="606" t="str">
        <f>'Lower Across'!A14</f>
        <v>N</v>
      </c>
      <c r="B171" s="449" t="str">
        <f>'Lower Across'!B14</f>
        <v>N1</v>
      </c>
      <c r="C171" s="452" t="str">
        <f ca="1">'Lower Across'!X14</f>
        <v>None</v>
      </c>
      <c r="D171" s="452">
        <f>'Lower Across'!E14</f>
        <v>1</v>
      </c>
      <c r="E171" s="452">
        <f>'Lower Across'!F14</f>
        <v>2.4</v>
      </c>
      <c r="F171" s="452">
        <f>'Lower Across'!G14</f>
        <v>0</v>
      </c>
      <c r="G171" s="452">
        <f>'Lower Across'!H14</f>
        <v>0</v>
      </c>
      <c r="H171" s="452">
        <f>'Lower Across'!I14</f>
        <v>0</v>
      </c>
    </row>
    <row r="172" spans="1:8" x14ac:dyDescent="0.25">
      <c r="A172" s="607"/>
      <c r="B172" s="445" t="str">
        <f>'Lower Across'!B15</f>
        <v>N2</v>
      </c>
      <c r="C172" s="446" t="str">
        <f ca="1">'Lower Across'!X15</f>
        <v>None</v>
      </c>
      <c r="D172" s="446">
        <f>'Lower Across'!E15</f>
        <v>1</v>
      </c>
      <c r="E172" s="446">
        <f>'Lower Across'!F15</f>
        <v>2.4</v>
      </c>
      <c r="F172" s="446">
        <f>'Lower Across'!G15</f>
        <v>0</v>
      </c>
      <c r="G172" s="446">
        <f>'Lower Across'!H15</f>
        <v>0</v>
      </c>
      <c r="H172" s="446">
        <f>'Lower Across'!I15</f>
        <v>0</v>
      </c>
    </row>
    <row r="173" spans="1:8" x14ac:dyDescent="0.25">
      <c r="A173" s="607"/>
      <c r="B173" s="445" t="str">
        <f>'Lower Across'!B16</f>
        <v>N3</v>
      </c>
      <c r="C173" s="446" t="str">
        <f ca="1">'Lower Across'!X16</f>
        <v>None</v>
      </c>
      <c r="D173" s="446">
        <f>'Lower Across'!E16</f>
        <v>1</v>
      </c>
      <c r="E173" s="446">
        <f>'Lower Across'!F16</f>
        <v>2.4</v>
      </c>
      <c r="F173" s="446">
        <f>'Lower Across'!G16</f>
        <v>0</v>
      </c>
      <c r="G173" s="446">
        <f>'Lower Across'!H16</f>
        <v>0</v>
      </c>
      <c r="H173" s="446">
        <f>'Lower Across'!I16</f>
        <v>0</v>
      </c>
    </row>
    <row r="174" spans="1:8" x14ac:dyDescent="0.25">
      <c r="A174" s="607"/>
      <c r="B174" s="445" t="str">
        <f>'Lower Across'!B17</f>
        <v>N4</v>
      </c>
      <c r="C174" s="446" t="str">
        <f ca="1">'Lower Across'!X17</f>
        <v>None</v>
      </c>
      <c r="D174" s="446">
        <f>'Lower Across'!E17</f>
        <v>1</v>
      </c>
      <c r="E174" s="446">
        <f>'Lower Across'!F17</f>
        <v>2.4</v>
      </c>
      <c r="F174" s="446">
        <f>'Lower Across'!G17</f>
        <v>0</v>
      </c>
      <c r="G174" s="446">
        <f>'Lower Across'!H17</f>
        <v>0</v>
      </c>
      <c r="H174" s="446">
        <f>'Lower Across'!I17</f>
        <v>0</v>
      </c>
    </row>
    <row r="175" spans="1:8" x14ac:dyDescent="0.25">
      <c r="A175" s="607"/>
      <c r="B175" s="445" t="str">
        <f>'Lower Across'!B18</f>
        <v>N5</v>
      </c>
      <c r="C175" s="446" t="str">
        <f ca="1">'Lower Across'!X18</f>
        <v>None</v>
      </c>
      <c r="D175" s="446">
        <f>'Lower Across'!E18</f>
        <v>1</v>
      </c>
      <c r="E175" s="446">
        <f>'Lower Across'!F18</f>
        <v>2.4</v>
      </c>
      <c r="F175" s="446">
        <f>'Lower Across'!G18</f>
        <v>0</v>
      </c>
      <c r="G175" s="446">
        <f>'Lower Across'!H18</f>
        <v>0</v>
      </c>
      <c r="H175" s="446">
        <f>'Lower Across'!I18</f>
        <v>0</v>
      </c>
    </row>
    <row r="176" spans="1:8" ht="15.75" thickBot="1" x14ac:dyDescent="0.3">
      <c r="A176" s="608"/>
      <c r="B176" s="447" t="str">
        <f>'Lower Across'!B19</f>
        <v>N6</v>
      </c>
      <c r="C176" s="448" t="str">
        <f ca="1">'Lower Across'!X19</f>
        <v>None</v>
      </c>
      <c r="D176" s="448">
        <f>'Lower Across'!E19</f>
        <v>1</v>
      </c>
      <c r="E176" s="448">
        <f>'Lower Across'!F19</f>
        <v>2.4</v>
      </c>
      <c r="F176" s="448">
        <f>'Lower Across'!G19</f>
        <v>0</v>
      </c>
      <c r="G176" s="448">
        <f>'Lower Across'!H19</f>
        <v>0</v>
      </c>
      <c r="H176" s="448">
        <f>'Lower Across'!I19</f>
        <v>0</v>
      </c>
    </row>
    <row r="177" spans="1:8" ht="15.75" thickTop="1" x14ac:dyDescent="0.25">
      <c r="A177" s="609" t="str">
        <f>'Lower Across'!A20</f>
        <v>O</v>
      </c>
      <c r="B177" s="445" t="str">
        <f>'Lower Across'!B20</f>
        <v>O1</v>
      </c>
      <c r="C177" s="452" t="str">
        <f ca="1">'Lower Across'!X20</f>
        <v>None</v>
      </c>
      <c r="D177" s="452">
        <f>'Lower Across'!E20</f>
        <v>1</v>
      </c>
      <c r="E177" s="452">
        <f>'Lower Across'!F20</f>
        <v>2.4</v>
      </c>
      <c r="F177" s="452">
        <f>'Lower Across'!G20</f>
        <v>0</v>
      </c>
      <c r="G177" s="452">
        <f>'Lower Across'!H20</f>
        <v>0</v>
      </c>
      <c r="H177" s="452">
        <f>'Lower Across'!I20</f>
        <v>0</v>
      </c>
    </row>
    <row r="178" spans="1:8" x14ac:dyDescent="0.25">
      <c r="A178" s="607"/>
      <c r="B178" s="445" t="str">
        <f>'Lower Across'!B21</f>
        <v>O2</v>
      </c>
      <c r="C178" s="446" t="str">
        <f ca="1">'Lower Across'!X21</f>
        <v>None</v>
      </c>
      <c r="D178" s="446">
        <f>'Lower Across'!E21</f>
        <v>1</v>
      </c>
      <c r="E178" s="446">
        <f>'Lower Across'!F21</f>
        <v>2.4</v>
      </c>
      <c r="F178" s="446">
        <f>'Lower Across'!G21</f>
        <v>0</v>
      </c>
      <c r="G178" s="446">
        <f>'Lower Across'!H21</f>
        <v>0</v>
      </c>
      <c r="H178" s="446">
        <f>'Lower Across'!I21</f>
        <v>0</v>
      </c>
    </row>
    <row r="179" spans="1:8" x14ac:dyDescent="0.25">
      <c r="A179" s="607"/>
      <c r="B179" s="445" t="str">
        <f>'Lower Across'!B22</f>
        <v>O3</v>
      </c>
      <c r="C179" s="446" t="str">
        <f ca="1">'Lower Across'!X22</f>
        <v>None</v>
      </c>
      <c r="D179" s="446">
        <f>'Lower Across'!E22</f>
        <v>1</v>
      </c>
      <c r="E179" s="446">
        <f>'Lower Across'!F22</f>
        <v>2.4</v>
      </c>
      <c r="F179" s="446">
        <f>'Lower Across'!G22</f>
        <v>0</v>
      </c>
      <c r="G179" s="446">
        <f>'Lower Across'!H22</f>
        <v>0</v>
      </c>
      <c r="H179" s="446">
        <f>'Lower Across'!I22</f>
        <v>0</v>
      </c>
    </row>
    <row r="180" spans="1:8" x14ac:dyDescent="0.25">
      <c r="A180" s="607"/>
      <c r="B180" s="445" t="str">
        <f>'Lower Across'!B23</f>
        <v>O4</v>
      </c>
      <c r="C180" s="446" t="str">
        <f ca="1">'Lower Across'!X23</f>
        <v>None</v>
      </c>
      <c r="D180" s="446">
        <f>'Lower Across'!E23</f>
        <v>1</v>
      </c>
      <c r="E180" s="446">
        <f>'Lower Across'!F23</f>
        <v>2.4</v>
      </c>
      <c r="F180" s="446">
        <f>'Lower Across'!G23</f>
        <v>0</v>
      </c>
      <c r="G180" s="446">
        <f>'Lower Across'!H23</f>
        <v>0</v>
      </c>
      <c r="H180" s="446">
        <f>'Lower Across'!I23</f>
        <v>0</v>
      </c>
    </row>
    <row r="181" spans="1:8" x14ac:dyDescent="0.25">
      <c r="A181" s="607"/>
      <c r="B181" s="445" t="str">
        <f>'Lower Across'!B24</f>
        <v>O5</v>
      </c>
      <c r="C181" s="446" t="str">
        <f ca="1">'Lower Across'!X24</f>
        <v>None</v>
      </c>
      <c r="D181" s="446">
        <f>'Lower Across'!E24</f>
        <v>1</v>
      </c>
      <c r="E181" s="446">
        <f>'Lower Across'!F24</f>
        <v>2.4</v>
      </c>
      <c r="F181" s="446">
        <f>'Lower Across'!G24</f>
        <v>0</v>
      </c>
      <c r="G181" s="446">
        <f>'Lower Across'!H24</f>
        <v>0</v>
      </c>
      <c r="H181" s="446">
        <f>'Lower Across'!I24</f>
        <v>0</v>
      </c>
    </row>
    <row r="182" spans="1:8" ht="15.75" thickBot="1" x14ac:dyDescent="0.3">
      <c r="A182" s="608"/>
      <c r="B182" s="447" t="str">
        <f>'Lower Across'!B25</f>
        <v>O6</v>
      </c>
      <c r="C182" s="448" t="str">
        <f ca="1">'Lower Across'!X25</f>
        <v>None</v>
      </c>
      <c r="D182" s="448">
        <f>'Lower Across'!E25</f>
        <v>1</v>
      </c>
      <c r="E182" s="448">
        <f>'Lower Across'!F25</f>
        <v>2.4</v>
      </c>
      <c r="F182" s="448">
        <f>'Lower Across'!G25</f>
        <v>0</v>
      </c>
      <c r="G182" s="448">
        <f>'Lower Across'!H25</f>
        <v>0</v>
      </c>
      <c r="H182" s="448">
        <f>'Lower Across'!I25</f>
        <v>0</v>
      </c>
    </row>
    <row r="183" spans="1:8" ht="15.75" thickTop="1" x14ac:dyDescent="0.25">
      <c r="A183" s="606" t="str">
        <f>'Lower Across'!A26</f>
        <v>P</v>
      </c>
      <c r="B183" s="449" t="str">
        <f>'Lower Across'!B26</f>
        <v>P1</v>
      </c>
      <c r="C183" s="452" t="str">
        <f ca="1">'Lower Across'!X26</f>
        <v>None</v>
      </c>
      <c r="D183" s="452">
        <f>'Lower Across'!E26</f>
        <v>1</v>
      </c>
      <c r="E183" s="452">
        <f>'Lower Across'!F26</f>
        <v>2.4</v>
      </c>
      <c r="F183" s="452">
        <f>'Lower Across'!G26</f>
        <v>0</v>
      </c>
      <c r="G183" s="452">
        <f>'Lower Across'!H26</f>
        <v>0</v>
      </c>
      <c r="H183" s="452">
        <f>'Lower Across'!I26</f>
        <v>0</v>
      </c>
    </row>
    <row r="184" spans="1:8" x14ac:dyDescent="0.25">
      <c r="A184" s="607"/>
      <c r="B184" s="445" t="str">
        <f>'Lower Across'!B27</f>
        <v>P2</v>
      </c>
      <c r="C184" s="446" t="str">
        <f ca="1">'Lower Across'!X27</f>
        <v>None</v>
      </c>
      <c r="D184" s="446">
        <f>'Lower Across'!E27</f>
        <v>1</v>
      </c>
      <c r="E184" s="446">
        <f>'Lower Across'!F27</f>
        <v>2.4</v>
      </c>
      <c r="F184" s="446">
        <f>'Lower Across'!G27</f>
        <v>0</v>
      </c>
      <c r="G184" s="446">
        <f>'Lower Across'!H27</f>
        <v>0</v>
      </c>
      <c r="H184" s="446">
        <f>'Lower Across'!I27</f>
        <v>0</v>
      </c>
    </row>
    <row r="185" spans="1:8" x14ac:dyDescent="0.25">
      <c r="A185" s="607"/>
      <c r="B185" s="445" t="str">
        <f>'Lower Across'!B28</f>
        <v>P3</v>
      </c>
      <c r="C185" s="446" t="str">
        <f ca="1">'Lower Across'!X28</f>
        <v>None</v>
      </c>
      <c r="D185" s="446">
        <f>'Lower Across'!E28</f>
        <v>1</v>
      </c>
      <c r="E185" s="446">
        <f>'Lower Across'!F28</f>
        <v>2.4</v>
      </c>
      <c r="F185" s="446">
        <f>'Lower Across'!G28</f>
        <v>0</v>
      </c>
      <c r="G185" s="446">
        <f>'Lower Across'!H28</f>
        <v>0</v>
      </c>
      <c r="H185" s="446">
        <f>'Lower Across'!I28</f>
        <v>0</v>
      </c>
    </row>
    <row r="186" spans="1:8" x14ac:dyDescent="0.25">
      <c r="A186" s="607"/>
      <c r="B186" s="445" t="str">
        <f>'Lower Across'!B29</f>
        <v>P4</v>
      </c>
      <c r="C186" s="446" t="str">
        <f ca="1">'Lower Across'!X29</f>
        <v>None</v>
      </c>
      <c r="D186" s="446">
        <f>'Lower Across'!E29</f>
        <v>1</v>
      </c>
      <c r="E186" s="446">
        <f>'Lower Across'!F29</f>
        <v>2.4</v>
      </c>
      <c r="F186" s="446">
        <f>'Lower Across'!G29</f>
        <v>0</v>
      </c>
      <c r="G186" s="446">
        <f>'Lower Across'!H29</f>
        <v>0</v>
      </c>
      <c r="H186" s="446">
        <f>'Lower Across'!I29</f>
        <v>0</v>
      </c>
    </row>
    <row r="187" spans="1:8" x14ac:dyDescent="0.25">
      <c r="A187" s="607"/>
      <c r="B187" s="445" t="str">
        <f>'Lower Across'!B30</f>
        <v>P5</v>
      </c>
      <c r="C187" s="446" t="str">
        <f ca="1">'Lower Across'!X30</f>
        <v>None</v>
      </c>
      <c r="D187" s="446">
        <f>'Lower Across'!E30</f>
        <v>1</v>
      </c>
      <c r="E187" s="446">
        <f>'Lower Across'!F30</f>
        <v>2.4</v>
      </c>
      <c r="F187" s="446">
        <f>'Lower Across'!G30</f>
        <v>0</v>
      </c>
      <c r="G187" s="446">
        <f>'Lower Across'!H30</f>
        <v>0</v>
      </c>
      <c r="H187" s="446">
        <f>'Lower Across'!I30</f>
        <v>0</v>
      </c>
    </row>
    <row r="188" spans="1:8" ht="15.75" thickBot="1" x14ac:dyDescent="0.3">
      <c r="A188" s="608"/>
      <c r="B188" s="447" t="str">
        <f>'Lower Across'!B31</f>
        <v>P6</v>
      </c>
      <c r="C188" s="448" t="str">
        <f ca="1">'Lower Across'!X31</f>
        <v>None</v>
      </c>
      <c r="D188" s="448">
        <f>'Lower Across'!E31</f>
        <v>1</v>
      </c>
      <c r="E188" s="448">
        <f>'Lower Across'!F31</f>
        <v>2.4</v>
      </c>
      <c r="F188" s="448">
        <f>'Lower Across'!G31</f>
        <v>0</v>
      </c>
      <c r="G188" s="448">
        <f>'Lower Across'!H31</f>
        <v>0</v>
      </c>
      <c r="H188" s="448">
        <f>'Lower Across'!I31</f>
        <v>0</v>
      </c>
    </row>
    <row r="189" spans="1:8" ht="15.75" thickTop="1" x14ac:dyDescent="0.25">
      <c r="A189" s="609" t="str">
        <f>'Lower Across'!A32</f>
        <v>Q</v>
      </c>
      <c r="B189" s="445" t="str">
        <f>'Lower Across'!B32</f>
        <v>Q1</v>
      </c>
      <c r="C189" s="452" t="str">
        <f ca="1">'Lower Across'!X32</f>
        <v>None</v>
      </c>
      <c r="D189" s="452">
        <f>'Lower Across'!E32</f>
        <v>1</v>
      </c>
      <c r="E189" s="452">
        <f>'Lower Across'!F32</f>
        <v>2.4</v>
      </c>
      <c r="F189" s="452">
        <f>'Lower Across'!G32</f>
        <v>0</v>
      </c>
      <c r="G189" s="452">
        <f>'Lower Across'!H32</f>
        <v>0</v>
      </c>
      <c r="H189" s="452">
        <f>'Lower Across'!I32</f>
        <v>0</v>
      </c>
    </row>
    <row r="190" spans="1:8" x14ac:dyDescent="0.25">
      <c r="A190" s="607"/>
      <c r="B190" s="445" t="str">
        <f>'Lower Across'!B33</f>
        <v>Q2</v>
      </c>
      <c r="C190" s="446" t="str">
        <f ca="1">'Lower Across'!X33</f>
        <v>None</v>
      </c>
      <c r="D190" s="446">
        <f>'Lower Across'!E33</f>
        <v>1</v>
      </c>
      <c r="E190" s="446">
        <f>'Lower Across'!F33</f>
        <v>2.4</v>
      </c>
      <c r="F190" s="446">
        <f>'Lower Across'!G33</f>
        <v>0</v>
      </c>
      <c r="G190" s="446">
        <f>'Lower Across'!H33</f>
        <v>0</v>
      </c>
      <c r="H190" s="446">
        <f>'Lower Across'!I33</f>
        <v>0</v>
      </c>
    </row>
    <row r="191" spans="1:8" x14ac:dyDescent="0.25">
      <c r="A191" s="607"/>
      <c r="B191" s="445" t="str">
        <f>'Lower Across'!B34</f>
        <v>Q3</v>
      </c>
      <c r="C191" s="446" t="str">
        <f ca="1">'Lower Across'!X34</f>
        <v>None</v>
      </c>
      <c r="D191" s="446">
        <f>'Lower Across'!E34</f>
        <v>1</v>
      </c>
      <c r="E191" s="446">
        <f>'Lower Across'!F34</f>
        <v>2.4</v>
      </c>
      <c r="F191" s="446">
        <f>'Lower Across'!G34</f>
        <v>0</v>
      </c>
      <c r="G191" s="446">
        <f>'Lower Across'!H34</f>
        <v>0</v>
      </c>
      <c r="H191" s="446">
        <f>'Lower Across'!I34</f>
        <v>0</v>
      </c>
    </row>
    <row r="192" spans="1:8" x14ac:dyDescent="0.25">
      <c r="A192" s="607"/>
      <c r="B192" s="445" t="str">
        <f>'Lower Across'!B35</f>
        <v>Q4</v>
      </c>
      <c r="C192" s="446" t="str">
        <f ca="1">'Lower Across'!X35</f>
        <v>None</v>
      </c>
      <c r="D192" s="446">
        <f>'Lower Across'!E35</f>
        <v>1</v>
      </c>
      <c r="E192" s="446">
        <f>'Lower Across'!F35</f>
        <v>2.4</v>
      </c>
      <c r="F192" s="446">
        <f>'Lower Across'!G35</f>
        <v>0</v>
      </c>
      <c r="G192" s="446">
        <f>'Lower Across'!H35</f>
        <v>0</v>
      </c>
      <c r="H192" s="446">
        <f>'Lower Across'!I35</f>
        <v>0</v>
      </c>
    </row>
    <row r="193" spans="1:8" x14ac:dyDescent="0.25">
      <c r="A193" s="607"/>
      <c r="B193" s="445" t="str">
        <f>'Lower Across'!B36</f>
        <v>Q5</v>
      </c>
      <c r="C193" s="446" t="str">
        <f ca="1">'Lower Across'!X36</f>
        <v>None</v>
      </c>
      <c r="D193" s="446">
        <f>'Lower Across'!E36</f>
        <v>1</v>
      </c>
      <c r="E193" s="446">
        <f>'Lower Across'!F36</f>
        <v>2.4</v>
      </c>
      <c r="F193" s="446">
        <f>'Lower Across'!G36</f>
        <v>0</v>
      </c>
      <c r="G193" s="446">
        <f>'Lower Across'!H36</f>
        <v>0</v>
      </c>
      <c r="H193" s="446">
        <f>'Lower Across'!I36</f>
        <v>0</v>
      </c>
    </row>
    <row r="194" spans="1:8" ht="15.75" thickBot="1" x14ac:dyDescent="0.3">
      <c r="A194" s="608"/>
      <c r="B194" s="447" t="str">
        <f>'Lower Across'!B37</f>
        <v>Q6</v>
      </c>
      <c r="C194" s="448" t="str">
        <f ca="1">'Lower Across'!X37</f>
        <v>None</v>
      </c>
      <c r="D194" s="448">
        <f>'Lower Across'!E37</f>
        <v>1</v>
      </c>
      <c r="E194" s="448">
        <f>'Lower Across'!F37</f>
        <v>2.4</v>
      </c>
      <c r="F194" s="448">
        <f>'Lower Across'!G37</f>
        <v>0</v>
      </c>
      <c r="G194" s="448">
        <f>'Lower Across'!H37</f>
        <v>0</v>
      </c>
      <c r="H194" s="448">
        <f>'Lower Across'!I37</f>
        <v>0</v>
      </c>
    </row>
    <row r="195" spans="1:8" ht="15.75" thickTop="1" x14ac:dyDescent="0.25">
      <c r="A195" s="606" t="str">
        <f>'Lower Across'!A38</f>
        <v>R</v>
      </c>
      <c r="B195" s="449" t="str">
        <f>'Lower Across'!B38</f>
        <v>R1</v>
      </c>
      <c r="C195" s="452" t="str">
        <f ca="1">'Lower Across'!X38</f>
        <v>UB1M 1.2-2.4</v>
      </c>
      <c r="D195" s="452">
        <f>'Lower Across'!E38</f>
        <v>1</v>
      </c>
      <c r="E195" s="452">
        <f>'Lower Across'!F38</f>
        <v>2.4</v>
      </c>
      <c r="F195" s="452">
        <f>'Lower Across'!G38</f>
        <v>0</v>
      </c>
      <c r="G195" s="452">
        <f ca="1">'Lower Across'!H38</f>
        <v>0</v>
      </c>
      <c r="H195" s="452">
        <f ca="1">'Lower Across'!I38</f>
        <v>0</v>
      </c>
    </row>
    <row r="196" spans="1:8" x14ac:dyDescent="0.25">
      <c r="A196" s="607"/>
      <c r="B196" s="445" t="str">
        <f>'Lower Across'!B39</f>
        <v>R2</v>
      </c>
      <c r="C196" s="446" t="str">
        <f ca="1">'Lower Across'!X39</f>
        <v>None</v>
      </c>
      <c r="D196" s="446">
        <f>'Lower Across'!E39</f>
        <v>1</v>
      </c>
      <c r="E196" s="446">
        <f>'Lower Across'!F39</f>
        <v>2.4</v>
      </c>
      <c r="F196" s="446">
        <f>'Lower Across'!G39</f>
        <v>0</v>
      </c>
      <c r="G196" s="446">
        <f>'Lower Across'!H39</f>
        <v>0</v>
      </c>
      <c r="H196" s="446">
        <f>'Lower Across'!I39</f>
        <v>0</v>
      </c>
    </row>
    <row r="197" spans="1:8" x14ac:dyDescent="0.25">
      <c r="A197" s="607"/>
      <c r="B197" s="445" t="str">
        <f>'Lower Across'!B40</f>
        <v>R3</v>
      </c>
      <c r="C197" s="446" t="str">
        <f ca="1">'Lower Across'!X40</f>
        <v>None</v>
      </c>
      <c r="D197" s="446">
        <f>'Lower Across'!E40</f>
        <v>1</v>
      </c>
      <c r="E197" s="446">
        <f>'Lower Across'!F40</f>
        <v>2.4</v>
      </c>
      <c r="F197" s="446">
        <f>'Lower Across'!G40</f>
        <v>0</v>
      </c>
      <c r="G197" s="446">
        <f>'Lower Across'!H40</f>
        <v>0</v>
      </c>
      <c r="H197" s="446">
        <f>'Lower Across'!I40</f>
        <v>0</v>
      </c>
    </row>
    <row r="198" spans="1:8" x14ac:dyDescent="0.25">
      <c r="A198" s="607"/>
      <c r="B198" s="445" t="str">
        <f>'Lower Across'!B41</f>
        <v>R4</v>
      </c>
      <c r="C198" s="446" t="str">
        <f ca="1">'Lower Across'!X41</f>
        <v>None</v>
      </c>
      <c r="D198" s="446">
        <f>'Lower Across'!E41</f>
        <v>1</v>
      </c>
      <c r="E198" s="446">
        <f>'Lower Across'!F41</f>
        <v>2.4</v>
      </c>
      <c r="F198" s="446">
        <f>'Lower Across'!G41</f>
        <v>0</v>
      </c>
      <c r="G198" s="446">
        <f>'Lower Across'!H41</f>
        <v>0</v>
      </c>
      <c r="H198" s="446">
        <f>'Lower Across'!I41</f>
        <v>0</v>
      </c>
    </row>
    <row r="199" spans="1:8" x14ac:dyDescent="0.25">
      <c r="A199" s="607"/>
      <c r="B199" s="445" t="str">
        <f>'Lower Across'!B42</f>
        <v>R5</v>
      </c>
      <c r="C199" s="446" t="str">
        <f ca="1">'Lower Across'!X42</f>
        <v>None</v>
      </c>
      <c r="D199" s="446">
        <f>'Lower Across'!E42</f>
        <v>1</v>
      </c>
      <c r="E199" s="446">
        <f>'Lower Across'!F42</f>
        <v>2.4</v>
      </c>
      <c r="F199" s="446">
        <f>'Lower Across'!G42</f>
        <v>0</v>
      </c>
      <c r="G199" s="446">
        <f>'Lower Across'!H42</f>
        <v>0</v>
      </c>
      <c r="H199" s="446">
        <f>'Lower Across'!I42</f>
        <v>0</v>
      </c>
    </row>
    <row r="200" spans="1:8" ht="15.75" thickBot="1" x14ac:dyDescent="0.3">
      <c r="A200" s="608"/>
      <c r="B200" s="447" t="str">
        <f>'Lower Across'!B43</f>
        <v>R6</v>
      </c>
      <c r="C200" s="448" t="str">
        <f ca="1">'Lower Across'!X43</f>
        <v>None</v>
      </c>
      <c r="D200" s="448">
        <f>'Lower Across'!E43</f>
        <v>1</v>
      </c>
      <c r="E200" s="448">
        <f>'Lower Across'!F43</f>
        <v>2.4</v>
      </c>
      <c r="F200" s="448">
        <f>'Lower Across'!G43</f>
        <v>0</v>
      </c>
      <c r="G200" s="448">
        <f>'Lower Across'!H43</f>
        <v>0</v>
      </c>
      <c r="H200" s="448">
        <f>'Lower Across'!I43</f>
        <v>0</v>
      </c>
    </row>
    <row r="201" spans="1:8" ht="15.75" thickTop="1" x14ac:dyDescent="0.25">
      <c r="A201" s="609" t="str">
        <f>'Lower Across'!A44</f>
        <v>S</v>
      </c>
      <c r="B201" s="445" t="str">
        <f>'Lower Across'!B44</f>
        <v>S1</v>
      </c>
      <c r="C201" s="452" t="str">
        <f ca="1">'Lower Across'!X44</f>
        <v>None</v>
      </c>
      <c r="D201" s="450">
        <f>'Lower Across'!E44</f>
        <v>1</v>
      </c>
      <c r="E201" s="450">
        <f>'Lower Across'!F44</f>
        <v>2.4</v>
      </c>
      <c r="F201" s="450">
        <f>'Lower Across'!G44</f>
        <v>0</v>
      </c>
      <c r="G201" s="450">
        <f>'Lower Across'!H44</f>
        <v>0</v>
      </c>
      <c r="H201" s="450">
        <f>'Lower Across'!I44</f>
        <v>0</v>
      </c>
    </row>
    <row r="202" spans="1:8" x14ac:dyDescent="0.25">
      <c r="A202" s="607"/>
      <c r="B202" s="445" t="str">
        <f>'Lower Across'!B45</f>
        <v>S2</v>
      </c>
      <c r="C202" s="446" t="str">
        <f ca="1">'Lower Across'!X45</f>
        <v>None</v>
      </c>
      <c r="D202" s="446">
        <f>'Lower Across'!E45</f>
        <v>1</v>
      </c>
      <c r="E202" s="446">
        <f>'Lower Across'!F45</f>
        <v>2.4</v>
      </c>
      <c r="F202" s="446">
        <f>'Lower Across'!G45</f>
        <v>0</v>
      </c>
      <c r="G202" s="446">
        <f>'Lower Across'!H45</f>
        <v>0</v>
      </c>
      <c r="H202" s="446">
        <f>'Lower Across'!I45</f>
        <v>0</v>
      </c>
    </row>
    <row r="203" spans="1:8" x14ac:dyDescent="0.25">
      <c r="A203" s="607"/>
      <c r="B203" s="445" t="str">
        <f>'Lower Across'!B46</f>
        <v>S3</v>
      </c>
      <c r="C203" s="446" t="str">
        <f ca="1">'Lower Across'!X46</f>
        <v>UBMP 1.2-2.4</v>
      </c>
      <c r="D203" s="446">
        <f>'Lower Across'!E46</f>
        <v>1</v>
      </c>
      <c r="E203" s="446">
        <f>'Lower Across'!F46</f>
        <v>2.4</v>
      </c>
      <c r="F203" s="446">
        <f>'Lower Across'!G46</f>
        <v>0</v>
      </c>
      <c r="G203" s="446">
        <f ca="1">'Lower Across'!H46</f>
        <v>0</v>
      </c>
      <c r="H203" s="446">
        <f ca="1">'Lower Across'!I46</f>
        <v>0</v>
      </c>
    </row>
    <row r="204" spans="1:8" x14ac:dyDescent="0.25">
      <c r="A204" s="607"/>
      <c r="B204" s="445" t="str">
        <f>'Lower Across'!B47</f>
        <v>S4</v>
      </c>
      <c r="C204" s="446" t="str">
        <f ca="1">'Lower Across'!X47</f>
        <v>None</v>
      </c>
      <c r="D204" s="446">
        <f>'Lower Across'!E47</f>
        <v>1</v>
      </c>
      <c r="E204" s="446">
        <f>'Lower Across'!F47</f>
        <v>2.4</v>
      </c>
      <c r="F204" s="446">
        <f>'Lower Across'!G47</f>
        <v>0</v>
      </c>
      <c r="G204" s="446">
        <f>'Lower Across'!H47</f>
        <v>0</v>
      </c>
      <c r="H204" s="446">
        <f>'Lower Across'!I47</f>
        <v>0</v>
      </c>
    </row>
    <row r="205" spans="1:8" x14ac:dyDescent="0.25">
      <c r="A205" s="607"/>
      <c r="B205" s="445" t="str">
        <f>'Lower Across'!B48</f>
        <v>S5</v>
      </c>
      <c r="C205" s="446" t="str">
        <f ca="1">'Lower Across'!X48</f>
        <v>None</v>
      </c>
      <c r="D205" s="446">
        <f>'Lower Across'!E48</f>
        <v>1</v>
      </c>
      <c r="E205" s="446">
        <f>'Lower Across'!F48</f>
        <v>2.4</v>
      </c>
      <c r="F205" s="446">
        <f>'Lower Across'!G48</f>
        <v>0</v>
      </c>
      <c r="G205" s="446">
        <f>'Lower Across'!H48</f>
        <v>0</v>
      </c>
      <c r="H205" s="446">
        <f>'Lower Across'!I48</f>
        <v>0</v>
      </c>
    </row>
    <row r="206" spans="1:8" ht="15.75" thickBot="1" x14ac:dyDescent="0.3">
      <c r="A206" s="608"/>
      <c r="B206" s="447" t="str">
        <f>'Lower Across'!B49</f>
        <v>S6</v>
      </c>
      <c r="C206" s="448" t="str">
        <f ca="1">'Lower Across'!X49</f>
        <v>None</v>
      </c>
      <c r="D206" s="446">
        <f>'Lower Across'!E49</f>
        <v>1</v>
      </c>
      <c r="E206" s="446">
        <f>'Lower Across'!F49</f>
        <v>2.4</v>
      </c>
      <c r="F206" s="446">
        <f>'Lower Across'!G49</f>
        <v>0</v>
      </c>
      <c r="G206" s="446">
        <f ca="1">'Lower Across'!H49</f>
        <v>0</v>
      </c>
      <c r="H206" s="446">
        <f ca="1">'Lower Across'!I49</f>
        <v>0</v>
      </c>
    </row>
    <row r="207" spans="1:8" ht="17.25" thickTop="1" thickBot="1" x14ac:dyDescent="0.3">
      <c r="D207" s="579" t="s">
        <v>81</v>
      </c>
      <c r="E207" s="580"/>
      <c r="F207" s="581"/>
      <c r="G207" s="451">
        <f ca="1">SUM(G165:G206)</f>
        <v>0</v>
      </c>
      <c r="H207" s="451">
        <f ca="1">SUM(H165:H206)</f>
        <v>0</v>
      </c>
    </row>
    <row r="208" spans="1:8" ht="15.75" thickTop="1" x14ac:dyDescent="0.25"/>
    <row r="209" spans="1:8" ht="45" customHeight="1" x14ac:dyDescent="0.25">
      <c r="A209" s="441"/>
      <c r="B209" s="615" t="s">
        <v>544</v>
      </c>
      <c r="C209" s="615"/>
      <c r="D209" s="615"/>
      <c r="E209" s="615"/>
      <c r="F209" s="615"/>
      <c r="G209" s="615"/>
      <c r="H209" s="442"/>
    </row>
    <row r="210" spans="1:8" x14ac:dyDescent="0.25">
      <c r="A210" s="582" t="s">
        <v>415</v>
      </c>
      <c r="B210" s="583"/>
      <c r="C210" s="583"/>
      <c r="D210" s="583"/>
      <c r="E210" s="583"/>
      <c r="F210" s="583"/>
      <c r="G210" s="583"/>
      <c r="H210" s="584"/>
    </row>
    <row r="211" spans="1:8" ht="38.25" x14ac:dyDescent="0.25">
      <c r="A211" s="443" t="s">
        <v>0</v>
      </c>
      <c r="B211" s="443" t="s">
        <v>89</v>
      </c>
      <c r="C211" s="443" t="s">
        <v>58</v>
      </c>
      <c r="D211" s="443" t="s">
        <v>151</v>
      </c>
      <c r="E211" s="444" t="s">
        <v>150</v>
      </c>
      <c r="F211" s="444" t="s">
        <v>55</v>
      </c>
      <c r="G211" s="444" t="s">
        <v>56</v>
      </c>
      <c r="H211" s="444" t="s">
        <v>57</v>
      </c>
    </row>
    <row r="212" spans="1:8" x14ac:dyDescent="0.25">
      <c r="A212" s="609" t="str">
        <f>'Lower Along'!A8</f>
        <v>A</v>
      </c>
      <c r="B212" s="445" t="str">
        <f>'Lower Along'!B8</f>
        <v>A1</v>
      </c>
      <c r="C212" s="446" t="str">
        <f ca="1">'Lower Along'!X8</f>
        <v>None</v>
      </c>
      <c r="D212" s="446">
        <f>'Lower Along'!E8</f>
        <v>1</v>
      </c>
      <c r="E212" s="446">
        <f>'Lower Along'!F8</f>
        <v>2.4</v>
      </c>
      <c r="F212" s="446">
        <f>'Lower Along'!G8</f>
        <v>0</v>
      </c>
      <c r="G212" s="446">
        <f>'Lower Along'!H8</f>
        <v>0</v>
      </c>
      <c r="H212" s="446">
        <f>'Lower Along'!I8</f>
        <v>0</v>
      </c>
    </row>
    <row r="213" spans="1:8" x14ac:dyDescent="0.25">
      <c r="A213" s="607"/>
      <c r="B213" s="445" t="str">
        <f>'Lower Along'!B9</f>
        <v>A2</v>
      </c>
      <c r="C213" s="446" t="str">
        <f ca="1">'Lower Along'!X9</f>
        <v>None</v>
      </c>
      <c r="D213" s="446">
        <f>'Lower Along'!E9</f>
        <v>1</v>
      </c>
      <c r="E213" s="446">
        <f>'Lower Along'!F9</f>
        <v>2.4</v>
      </c>
      <c r="F213" s="446">
        <f>'Lower Along'!G9</f>
        <v>0</v>
      </c>
      <c r="G213" s="446">
        <f>'Lower Along'!H9</f>
        <v>0</v>
      </c>
      <c r="H213" s="446">
        <f>'Lower Along'!I9</f>
        <v>0</v>
      </c>
    </row>
    <row r="214" spans="1:8" x14ac:dyDescent="0.25">
      <c r="A214" s="607"/>
      <c r="B214" s="445" t="str">
        <f>'Lower Along'!B10</f>
        <v>A3</v>
      </c>
      <c r="C214" s="446" t="str">
        <f ca="1">'Lower Along'!X10</f>
        <v>None</v>
      </c>
      <c r="D214" s="446">
        <f>'Lower Along'!E10</f>
        <v>1</v>
      </c>
      <c r="E214" s="446">
        <f>'Lower Along'!F10</f>
        <v>2.4</v>
      </c>
      <c r="F214" s="446">
        <f>'Lower Along'!G10</f>
        <v>0</v>
      </c>
      <c r="G214" s="446">
        <f>'Lower Along'!H10</f>
        <v>0</v>
      </c>
      <c r="H214" s="446">
        <f>'Lower Along'!I10</f>
        <v>0</v>
      </c>
    </row>
    <row r="215" spans="1:8" x14ac:dyDescent="0.25">
      <c r="A215" s="607"/>
      <c r="B215" s="445" t="str">
        <f>'Lower Along'!B11</f>
        <v>A4</v>
      </c>
      <c r="C215" s="446" t="str">
        <f ca="1">'Lower Along'!X11</f>
        <v>None</v>
      </c>
      <c r="D215" s="446">
        <f>'Lower Along'!E11</f>
        <v>1</v>
      </c>
      <c r="E215" s="446">
        <f>'Lower Along'!F11</f>
        <v>2.4</v>
      </c>
      <c r="F215" s="446">
        <f>'Lower Along'!G11</f>
        <v>0</v>
      </c>
      <c r="G215" s="446">
        <f>'Lower Along'!H11</f>
        <v>0</v>
      </c>
      <c r="H215" s="446">
        <f>'Lower Along'!I11</f>
        <v>0</v>
      </c>
    </row>
    <row r="216" spans="1:8" x14ac:dyDescent="0.25">
      <c r="A216" s="607"/>
      <c r="B216" s="445" t="str">
        <f>'Lower Along'!B12</f>
        <v>A5</v>
      </c>
      <c r="C216" s="446" t="str">
        <f ca="1">'Lower Along'!X12</f>
        <v>None</v>
      </c>
      <c r="D216" s="446">
        <f>'Lower Along'!E12</f>
        <v>1</v>
      </c>
      <c r="E216" s="446">
        <f>'Lower Along'!F12</f>
        <v>2.4</v>
      </c>
      <c r="F216" s="446">
        <f>'Lower Along'!G12</f>
        <v>0</v>
      </c>
      <c r="G216" s="446">
        <f>'Lower Along'!H12</f>
        <v>0</v>
      </c>
      <c r="H216" s="446">
        <f>'Lower Along'!I12</f>
        <v>0</v>
      </c>
    </row>
    <row r="217" spans="1:8" ht="15.75" thickBot="1" x14ac:dyDescent="0.3">
      <c r="A217" s="608"/>
      <c r="B217" s="447" t="str">
        <f>'Lower Along'!B13</f>
        <v>A6</v>
      </c>
      <c r="C217" s="448" t="str">
        <f ca="1">'Lower Along'!X13</f>
        <v>None</v>
      </c>
      <c r="D217" s="448">
        <f>'Lower Along'!E13</f>
        <v>1</v>
      </c>
      <c r="E217" s="448">
        <f>'Lower Along'!F13</f>
        <v>2.4</v>
      </c>
      <c r="F217" s="448">
        <f>'Lower Along'!G13</f>
        <v>0</v>
      </c>
      <c r="G217" s="448">
        <f>'Lower Along'!H13</f>
        <v>0</v>
      </c>
      <c r="H217" s="448">
        <f>'Lower Along'!I13</f>
        <v>0</v>
      </c>
    </row>
    <row r="218" spans="1:8" ht="15.75" thickTop="1" x14ac:dyDescent="0.25">
      <c r="A218" s="606" t="str">
        <f>'Lower Along'!A14</f>
        <v>B</v>
      </c>
      <c r="B218" s="449" t="str">
        <f>'Lower Along'!B14</f>
        <v>B1</v>
      </c>
      <c r="C218" s="452" t="str">
        <f ca="1">'Lower Along'!X14</f>
        <v>None</v>
      </c>
      <c r="D218" s="452">
        <f>'Lower Along'!E14</f>
        <v>1</v>
      </c>
      <c r="E218" s="452">
        <f>'Lower Along'!F14</f>
        <v>2.4</v>
      </c>
      <c r="F218" s="452">
        <f>'Lower Along'!G14</f>
        <v>0</v>
      </c>
      <c r="G218" s="452">
        <f>'Lower Along'!H14</f>
        <v>0</v>
      </c>
      <c r="H218" s="452">
        <f>'Lower Along'!I14</f>
        <v>0</v>
      </c>
    </row>
    <row r="219" spans="1:8" x14ac:dyDescent="0.25">
      <c r="A219" s="607"/>
      <c r="B219" s="445" t="str">
        <f>'Lower Along'!B15</f>
        <v>B2</v>
      </c>
      <c r="C219" s="446" t="str">
        <f ca="1">'Lower Along'!X15</f>
        <v>None</v>
      </c>
      <c r="D219" s="446">
        <f>'Lower Along'!E15</f>
        <v>1</v>
      </c>
      <c r="E219" s="446">
        <f>'Lower Along'!F15</f>
        <v>2.4</v>
      </c>
      <c r="F219" s="446">
        <f>'Lower Along'!G15</f>
        <v>0</v>
      </c>
      <c r="G219" s="446">
        <f>'Lower Along'!H15</f>
        <v>0</v>
      </c>
      <c r="H219" s="446">
        <f>'Lower Along'!I15</f>
        <v>0</v>
      </c>
    </row>
    <row r="220" spans="1:8" x14ac:dyDescent="0.25">
      <c r="A220" s="607"/>
      <c r="B220" s="445" t="str">
        <f>'Lower Along'!B16</f>
        <v>B3</v>
      </c>
      <c r="C220" s="446" t="str">
        <f ca="1">'Lower Along'!X16</f>
        <v>None</v>
      </c>
      <c r="D220" s="446">
        <f>'Lower Along'!E16</f>
        <v>1</v>
      </c>
      <c r="E220" s="446">
        <f>'Lower Along'!F16</f>
        <v>2.4</v>
      </c>
      <c r="F220" s="446">
        <f>'Lower Along'!G16</f>
        <v>0</v>
      </c>
      <c r="G220" s="446">
        <f>'Lower Along'!H16</f>
        <v>0</v>
      </c>
      <c r="H220" s="446">
        <f>'Lower Along'!I16</f>
        <v>0</v>
      </c>
    </row>
    <row r="221" spans="1:8" x14ac:dyDescent="0.25">
      <c r="A221" s="607"/>
      <c r="B221" s="445" t="str">
        <f>'Lower Along'!B17</f>
        <v>B4</v>
      </c>
      <c r="C221" s="446" t="str">
        <f ca="1">'Lower Along'!X17</f>
        <v>None</v>
      </c>
      <c r="D221" s="446">
        <f>'Lower Along'!E17</f>
        <v>1</v>
      </c>
      <c r="E221" s="446">
        <f>'Lower Along'!F17</f>
        <v>2.4</v>
      </c>
      <c r="F221" s="446">
        <f>'Lower Along'!G17</f>
        <v>0</v>
      </c>
      <c r="G221" s="446">
        <f>'Lower Along'!H17</f>
        <v>0</v>
      </c>
      <c r="H221" s="446">
        <f>'Lower Along'!I17</f>
        <v>0</v>
      </c>
    </row>
    <row r="222" spans="1:8" x14ac:dyDescent="0.25">
      <c r="A222" s="607"/>
      <c r="B222" s="445" t="str">
        <f>'Lower Along'!B18</f>
        <v>B5</v>
      </c>
      <c r="C222" s="446" t="str">
        <f ca="1">'Lower Along'!X18</f>
        <v>None</v>
      </c>
      <c r="D222" s="446">
        <f>'Lower Along'!E18</f>
        <v>1</v>
      </c>
      <c r="E222" s="446">
        <f>'Lower Along'!F18</f>
        <v>2.4</v>
      </c>
      <c r="F222" s="446">
        <f>'Lower Along'!G18</f>
        <v>0</v>
      </c>
      <c r="G222" s="446">
        <f>'Lower Along'!H18</f>
        <v>0</v>
      </c>
      <c r="H222" s="446">
        <f>'Lower Along'!I18</f>
        <v>0</v>
      </c>
    </row>
    <row r="223" spans="1:8" ht="15.75" thickBot="1" x14ac:dyDescent="0.3">
      <c r="A223" s="608"/>
      <c r="B223" s="447" t="str">
        <f>'Lower Along'!B19</f>
        <v>B6</v>
      </c>
      <c r="C223" s="448" t="str">
        <f ca="1">'Lower Along'!X19</f>
        <v>None</v>
      </c>
      <c r="D223" s="448">
        <f>'Lower Along'!E19</f>
        <v>1</v>
      </c>
      <c r="E223" s="448">
        <f>'Lower Along'!F19</f>
        <v>2.4</v>
      </c>
      <c r="F223" s="448">
        <f>'Lower Along'!G19</f>
        <v>0</v>
      </c>
      <c r="G223" s="448">
        <f>'Lower Along'!H19</f>
        <v>0</v>
      </c>
      <c r="H223" s="448">
        <f>'Lower Along'!I19</f>
        <v>0</v>
      </c>
    </row>
    <row r="224" spans="1:8" ht="15.75" thickTop="1" x14ac:dyDescent="0.25">
      <c r="A224" s="609" t="str">
        <f>'Lower Along'!A20</f>
        <v>C</v>
      </c>
      <c r="B224" s="445" t="str">
        <f>'Lower Along'!B20</f>
        <v>C1</v>
      </c>
      <c r="C224" s="452" t="str">
        <f ca="1">'Lower Along'!X20</f>
        <v>None</v>
      </c>
      <c r="D224" s="452">
        <f>'Lower Along'!E20</f>
        <v>1</v>
      </c>
      <c r="E224" s="452">
        <f>'Lower Along'!F20</f>
        <v>2.4</v>
      </c>
      <c r="F224" s="452">
        <f>'Lower Along'!G20</f>
        <v>0</v>
      </c>
      <c r="G224" s="452">
        <f>'Lower Along'!H20</f>
        <v>0</v>
      </c>
      <c r="H224" s="452">
        <f>'Lower Along'!I20</f>
        <v>0</v>
      </c>
    </row>
    <row r="225" spans="1:8" x14ac:dyDescent="0.25">
      <c r="A225" s="607"/>
      <c r="B225" s="445" t="str">
        <f>'Lower Along'!B21</f>
        <v>C2</v>
      </c>
      <c r="C225" s="446" t="str">
        <f ca="1">'Lower Along'!X21</f>
        <v>None</v>
      </c>
      <c r="D225" s="446">
        <f>'Lower Along'!E21</f>
        <v>1</v>
      </c>
      <c r="E225" s="446">
        <f>'Lower Along'!F21</f>
        <v>2.4</v>
      </c>
      <c r="F225" s="446">
        <f>'Lower Along'!G21</f>
        <v>0</v>
      </c>
      <c r="G225" s="446">
        <f>'Lower Along'!H21</f>
        <v>0</v>
      </c>
      <c r="H225" s="446">
        <f>'Lower Along'!I21</f>
        <v>0</v>
      </c>
    </row>
    <row r="226" spans="1:8" x14ac:dyDescent="0.25">
      <c r="A226" s="607"/>
      <c r="B226" s="445" t="str">
        <f>'Lower Along'!B22</f>
        <v>C3</v>
      </c>
      <c r="C226" s="446" t="str">
        <f ca="1">'Lower Along'!X22</f>
        <v>None</v>
      </c>
      <c r="D226" s="446">
        <f>'Lower Along'!E22</f>
        <v>1</v>
      </c>
      <c r="E226" s="446">
        <f>'Lower Along'!F22</f>
        <v>2.4</v>
      </c>
      <c r="F226" s="446">
        <f>'Lower Along'!G22</f>
        <v>0</v>
      </c>
      <c r="G226" s="446">
        <f>'Lower Along'!H22</f>
        <v>0</v>
      </c>
      <c r="H226" s="446">
        <f>'Lower Along'!I22</f>
        <v>0</v>
      </c>
    </row>
    <row r="227" spans="1:8" x14ac:dyDescent="0.25">
      <c r="A227" s="607"/>
      <c r="B227" s="445" t="str">
        <f>'Lower Along'!B23</f>
        <v>C4</v>
      </c>
      <c r="C227" s="446" t="str">
        <f ca="1">'Lower Along'!X23</f>
        <v>None</v>
      </c>
      <c r="D227" s="446">
        <f>'Lower Along'!E23</f>
        <v>1</v>
      </c>
      <c r="E227" s="446">
        <f>'Lower Along'!F23</f>
        <v>2.4</v>
      </c>
      <c r="F227" s="446">
        <f>'Lower Along'!G23</f>
        <v>0</v>
      </c>
      <c r="G227" s="446">
        <f>'Lower Along'!H23</f>
        <v>0</v>
      </c>
      <c r="H227" s="446">
        <f>'Lower Along'!I23</f>
        <v>0</v>
      </c>
    </row>
    <row r="228" spans="1:8" x14ac:dyDescent="0.25">
      <c r="A228" s="607"/>
      <c r="B228" s="445" t="str">
        <f>'Lower Along'!B24</f>
        <v>C5</v>
      </c>
      <c r="C228" s="446" t="str">
        <f ca="1">'Lower Along'!X24</f>
        <v>None</v>
      </c>
      <c r="D228" s="446">
        <f>'Lower Along'!E24</f>
        <v>1</v>
      </c>
      <c r="E228" s="446">
        <f>'Lower Along'!F24</f>
        <v>2.4</v>
      </c>
      <c r="F228" s="446">
        <f>'Lower Along'!G24</f>
        <v>0</v>
      </c>
      <c r="G228" s="446">
        <f>'Lower Along'!H24</f>
        <v>0</v>
      </c>
      <c r="H228" s="446">
        <f>'Lower Along'!I24</f>
        <v>0</v>
      </c>
    </row>
    <row r="229" spans="1:8" ht="15.75" thickBot="1" x14ac:dyDescent="0.3">
      <c r="A229" s="608"/>
      <c r="B229" s="447" t="str">
        <f>'Lower Along'!B25</f>
        <v>C6</v>
      </c>
      <c r="C229" s="448" t="str">
        <f ca="1">'Lower Along'!X25</f>
        <v>braced piles</v>
      </c>
      <c r="D229" s="448">
        <f>'Lower Along'!E25</f>
        <v>1</v>
      </c>
      <c r="E229" s="448">
        <f>'Lower Along'!F25</f>
        <v>2.4</v>
      </c>
      <c r="F229" s="448">
        <f>'Lower Along'!G25</f>
        <v>0</v>
      </c>
      <c r="G229" s="448">
        <f ca="1">'Lower Along'!H25</f>
        <v>0</v>
      </c>
      <c r="H229" s="448">
        <f ca="1">'Lower Along'!I25</f>
        <v>0</v>
      </c>
    </row>
    <row r="230" spans="1:8" ht="15.75" thickTop="1" x14ac:dyDescent="0.25">
      <c r="A230" s="606" t="str">
        <f>'Lower Along'!A26</f>
        <v>D</v>
      </c>
      <c r="B230" s="449" t="str">
        <f>'Lower Along'!B26</f>
        <v>D1</v>
      </c>
      <c r="C230" s="452" t="str">
        <f ca="1">'Lower Along'!X26</f>
        <v>None</v>
      </c>
      <c r="D230" s="452">
        <f>'Lower Along'!E26</f>
        <v>1</v>
      </c>
      <c r="E230" s="452">
        <f>'Lower Along'!F26</f>
        <v>2.4</v>
      </c>
      <c r="F230" s="452">
        <f>'Lower Along'!G26</f>
        <v>0</v>
      </c>
      <c r="G230" s="452">
        <f ca="1">'Lower Along'!H26</f>
        <v>0</v>
      </c>
      <c r="H230" s="452">
        <f ca="1">'Lower Along'!I26</f>
        <v>0</v>
      </c>
    </row>
    <row r="231" spans="1:8" x14ac:dyDescent="0.25">
      <c r="A231" s="607"/>
      <c r="B231" s="445" t="str">
        <f>'Lower Along'!B27</f>
        <v>D2</v>
      </c>
      <c r="C231" s="446" t="str">
        <f ca="1">'Lower Along'!X27</f>
        <v>None</v>
      </c>
      <c r="D231" s="446">
        <f>'Lower Along'!E27</f>
        <v>1</v>
      </c>
      <c r="E231" s="446">
        <f>'Lower Along'!F27</f>
        <v>2.4</v>
      </c>
      <c r="F231" s="446">
        <f>'Lower Along'!G27</f>
        <v>0</v>
      </c>
      <c r="G231" s="446">
        <f>'Lower Along'!H27</f>
        <v>0</v>
      </c>
      <c r="H231" s="446">
        <f>'Lower Along'!I27</f>
        <v>0</v>
      </c>
    </row>
    <row r="232" spans="1:8" x14ac:dyDescent="0.25">
      <c r="A232" s="607"/>
      <c r="B232" s="445" t="str">
        <f>'Lower Along'!B28</f>
        <v>D3</v>
      </c>
      <c r="C232" s="446" t="str">
        <f ca="1">'Lower Along'!X28</f>
        <v>None</v>
      </c>
      <c r="D232" s="446">
        <f>'Lower Along'!E28</f>
        <v>1</v>
      </c>
      <c r="E232" s="446">
        <f>'Lower Along'!F28</f>
        <v>2.4</v>
      </c>
      <c r="F232" s="446">
        <f>'Lower Along'!G28</f>
        <v>0</v>
      </c>
      <c r="G232" s="446">
        <f>'Lower Along'!H28</f>
        <v>0</v>
      </c>
      <c r="H232" s="446">
        <f>'Lower Along'!I28</f>
        <v>0</v>
      </c>
    </row>
    <row r="233" spans="1:8" x14ac:dyDescent="0.25">
      <c r="A233" s="607"/>
      <c r="B233" s="445" t="str">
        <f>'Lower Along'!B29</f>
        <v>D4</v>
      </c>
      <c r="C233" s="446" t="str">
        <f ca="1">'Lower Along'!X29</f>
        <v>None</v>
      </c>
      <c r="D233" s="446">
        <f>'Lower Along'!E29</f>
        <v>1</v>
      </c>
      <c r="E233" s="446">
        <f>'Lower Along'!F29</f>
        <v>2.4</v>
      </c>
      <c r="F233" s="446">
        <f>'Lower Along'!G29</f>
        <v>0</v>
      </c>
      <c r="G233" s="446">
        <f>'Lower Along'!H29</f>
        <v>0</v>
      </c>
      <c r="H233" s="446">
        <f>'Lower Along'!I29</f>
        <v>0</v>
      </c>
    </row>
    <row r="234" spans="1:8" x14ac:dyDescent="0.25">
      <c r="A234" s="607"/>
      <c r="B234" s="445" t="str">
        <f>'Lower Along'!B30</f>
        <v>D5</v>
      </c>
      <c r="C234" s="446" t="str">
        <f ca="1">'Lower Along'!X30</f>
        <v>None</v>
      </c>
      <c r="D234" s="446">
        <f>'Lower Along'!E30</f>
        <v>1</v>
      </c>
      <c r="E234" s="446">
        <f>'Lower Along'!F30</f>
        <v>2.4</v>
      </c>
      <c r="F234" s="446">
        <f>'Lower Along'!G30</f>
        <v>0</v>
      </c>
      <c r="G234" s="446">
        <f>'Lower Along'!H30</f>
        <v>0</v>
      </c>
      <c r="H234" s="446">
        <f>'Lower Along'!I30</f>
        <v>0</v>
      </c>
    </row>
    <row r="235" spans="1:8" ht="15.75" thickBot="1" x14ac:dyDescent="0.3">
      <c r="A235" s="608"/>
      <c r="B235" s="447" t="str">
        <f>'Lower Along'!B31</f>
        <v>D6</v>
      </c>
      <c r="C235" s="448" t="str">
        <f ca="1">'Lower Along'!X31</f>
        <v>None</v>
      </c>
      <c r="D235" s="448">
        <f>'Lower Along'!E31</f>
        <v>1</v>
      </c>
      <c r="E235" s="448">
        <f>'Lower Along'!F31</f>
        <v>2.4</v>
      </c>
      <c r="F235" s="448">
        <f>'Lower Along'!G31</f>
        <v>0</v>
      </c>
      <c r="G235" s="448">
        <f>'Lower Along'!H31</f>
        <v>0</v>
      </c>
      <c r="H235" s="448">
        <f>'Lower Along'!I31</f>
        <v>0</v>
      </c>
    </row>
    <row r="236" spans="1:8" ht="15.75" thickTop="1" x14ac:dyDescent="0.25">
      <c r="A236" s="609" t="str">
        <f>'Lower Along'!A32</f>
        <v>E</v>
      </c>
      <c r="B236" s="445" t="str">
        <f>'Lower Along'!B32</f>
        <v>E1</v>
      </c>
      <c r="C236" s="452" t="str">
        <f ca="1">'Lower Along'!X32</f>
        <v>None</v>
      </c>
      <c r="D236" s="452">
        <f>'Lower Along'!E32</f>
        <v>1</v>
      </c>
      <c r="E236" s="452">
        <f>'Lower Along'!F32</f>
        <v>2.4</v>
      </c>
      <c r="F236" s="452">
        <f>'Lower Along'!G32</f>
        <v>0</v>
      </c>
      <c r="G236" s="452">
        <f>'Lower Along'!H32</f>
        <v>0</v>
      </c>
      <c r="H236" s="452">
        <f>'Lower Along'!I32</f>
        <v>0</v>
      </c>
    </row>
    <row r="237" spans="1:8" x14ac:dyDescent="0.25">
      <c r="A237" s="607"/>
      <c r="B237" s="445" t="str">
        <f>'Lower Along'!B33</f>
        <v>E2</v>
      </c>
      <c r="C237" s="446" t="str">
        <f ca="1">'Lower Along'!X33</f>
        <v>None</v>
      </c>
      <c r="D237" s="446">
        <f>'Lower Along'!E33</f>
        <v>1</v>
      </c>
      <c r="E237" s="446">
        <f>'Lower Along'!F33</f>
        <v>2.4</v>
      </c>
      <c r="F237" s="446">
        <f>'Lower Along'!G33</f>
        <v>0</v>
      </c>
      <c r="G237" s="446">
        <f>'Lower Along'!H33</f>
        <v>0</v>
      </c>
      <c r="H237" s="446">
        <f>'Lower Along'!I33</f>
        <v>0</v>
      </c>
    </row>
    <row r="238" spans="1:8" x14ac:dyDescent="0.25">
      <c r="A238" s="607"/>
      <c r="B238" s="445" t="str">
        <f>'Lower Along'!B34</f>
        <v>E3</v>
      </c>
      <c r="C238" s="446">
        <f ca="1">'Lower Along'!X34</f>
        <v>0</v>
      </c>
      <c r="D238" s="446">
        <f>'Lower Along'!E34</f>
        <v>1</v>
      </c>
      <c r="E238" s="446">
        <f>'Lower Along'!F34</f>
        <v>2.4</v>
      </c>
      <c r="F238" s="446">
        <f>'Lower Along'!G34</f>
        <v>0</v>
      </c>
      <c r="G238" s="446">
        <f ca="1">'Lower Along'!H34</f>
        <v>0</v>
      </c>
      <c r="H238" s="446">
        <f ca="1">'Lower Along'!I34</f>
        <v>0</v>
      </c>
    </row>
    <row r="239" spans="1:8" x14ac:dyDescent="0.25">
      <c r="A239" s="607"/>
      <c r="B239" s="445" t="str">
        <f>'Lower Along'!B35</f>
        <v>E4</v>
      </c>
      <c r="C239" s="446" t="str">
        <f ca="1">'Lower Along'!X35</f>
        <v>None</v>
      </c>
      <c r="D239" s="446">
        <f>'Lower Along'!E35</f>
        <v>1</v>
      </c>
      <c r="E239" s="446">
        <f>'Lower Along'!F35</f>
        <v>2.4</v>
      </c>
      <c r="F239" s="446">
        <f>'Lower Along'!G35</f>
        <v>0</v>
      </c>
      <c r="G239" s="446">
        <f>'Lower Along'!H35</f>
        <v>0</v>
      </c>
      <c r="H239" s="446">
        <f>'Lower Along'!I35</f>
        <v>0</v>
      </c>
    </row>
    <row r="240" spans="1:8" x14ac:dyDescent="0.25">
      <c r="A240" s="607"/>
      <c r="B240" s="445" t="str">
        <f>'Lower Along'!B36</f>
        <v>E5</v>
      </c>
      <c r="C240" s="446" t="str">
        <f ca="1">'Lower Along'!X36</f>
        <v>None</v>
      </c>
      <c r="D240" s="446">
        <f>'Lower Along'!E36</f>
        <v>1</v>
      </c>
      <c r="E240" s="446">
        <f>'Lower Along'!F36</f>
        <v>2.4</v>
      </c>
      <c r="F240" s="446">
        <f>'Lower Along'!G36</f>
        <v>0</v>
      </c>
      <c r="G240" s="446">
        <f>'Lower Along'!H36</f>
        <v>0</v>
      </c>
      <c r="H240" s="446">
        <f>'Lower Along'!I36</f>
        <v>0</v>
      </c>
    </row>
    <row r="241" spans="1:8" ht="15.75" thickBot="1" x14ac:dyDescent="0.3">
      <c r="A241" s="608"/>
      <c r="B241" s="447" t="str">
        <f>'Lower Along'!B37</f>
        <v>E6</v>
      </c>
      <c r="C241" s="448" t="str">
        <f ca="1">'Lower Along'!X37</f>
        <v>None</v>
      </c>
      <c r="D241" s="448">
        <f>'Lower Along'!E37</f>
        <v>1</v>
      </c>
      <c r="E241" s="448">
        <f>'Lower Along'!F37</f>
        <v>2.4</v>
      </c>
      <c r="F241" s="448">
        <f>'Lower Along'!G37</f>
        <v>0</v>
      </c>
      <c r="G241" s="448">
        <f>'Lower Along'!H37</f>
        <v>0</v>
      </c>
      <c r="H241" s="448">
        <f>'Lower Along'!I37</f>
        <v>0</v>
      </c>
    </row>
    <row r="242" spans="1:8" ht="15.75" thickTop="1" x14ac:dyDescent="0.25">
      <c r="A242" s="606" t="str">
        <f>'Lower Along'!A38</f>
        <v>F</v>
      </c>
      <c r="B242" s="449" t="str">
        <f>'Lower Along'!B38</f>
        <v>F1</v>
      </c>
      <c r="C242" s="452" t="str">
        <f ca="1">'Lower Along'!X38</f>
        <v>None</v>
      </c>
      <c r="D242" s="452">
        <f>'Lower Along'!E38</f>
        <v>1</v>
      </c>
      <c r="E242" s="452">
        <f>'Lower Along'!F38</f>
        <v>2.4</v>
      </c>
      <c r="F242" s="452">
        <f>'Lower Along'!G38</f>
        <v>0</v>
      </c>
      <c r="G242" s="452">
        <f>'Lower Along'!H38</f>
        <v>0</v>
      </c>
      <c r="H242" s="452">
        <f>'Lower Along'!I38</f>
        <v>0</v>
      </c>
    </row>
    <row r="243" spans="1:8" x14ac:dyDescent="0.25">
      <c r="A243" s="607"/>
      <c r="B243" s="445" t="str">
        <f>'Lower Along'!B39</f>
        <v>F2</v>
      </c>
      <c r="C243" s="446" t="str">
        <f ca="1">'Lower Along'!X39</f>
        <v>None</v>
      </c>
      <c r="D243" s="446">
        <f>'Lower Along'!E39</f>
        <v>1</v>
      </c>
      <c r="E243" s="446">
        <f>'Lower Along'!F39</f>
        <v>2.4</v>
      </c>
      <c r="F243" s="446">
        <f>'Lower Along'!G39</f>
        <v>0</v>
      </c>
      <c r="G243" s="446">
        <f>'Lower Along'!H39</f>
        <v>0</v>
      </c>
      <c r="H243" s="446">
        <f>'Lower Along'!I39</f>
        <v>0</v>
      </c>
    </row>
    <row r="244" spans="1:8" x14ac:dyDescent="0.25">
      <c r="A244" s="607"/>
      <c r="B244" s="445" t="str">
        <f>'Lower Along'!B40</f>
        <v>F3</v>
      </c>
      <c r="C244" s="446" t="str">
        <f ca="1">'Lower Along'!X40</f>
        <v>None</v>
      </c>
      <c r="D244" s="446">
        <f>'Lower Along'!E40</f>
        <v>1</v>
      </c>
      <c r="E244" s="446">
        <f>'Lower Along'!F40</f>
        <v>2.4</v>
      </c>
      <c r="F244" s="446">
        <f>'Lower Along'!G40</f>
        <v>0</v>
      </c>
      <c r="G244" s="446">
        <f>'Lower Along'!H40</f>
        <v>0</v>
      </c>
      <c r="H244" s="446">
        <f>'Lower Along'!I40</f>
        <v>0</v>
      </c>
    </row>
    <row r="245" spans="1:8" x14ac:dyDescent="0.25">
      <c r="A245" s="607"/>
      <c r="B245" s="445" t="str">
        <f>'Lower Along'!B41</f>
        <v>F4</v>
      </c>
      <c r="C245" s="446" t="str">
        <f ca="1">'Lower Along'!X41</f>
        <v>None</v>
      </c>
      <c r="D245" s="446">
        <f>'Lower Along'!E41</f>
        <v>1</v>
      </c>
      <c r="E245" s="446">
        <f>'Lower Along'!F41</f>
        <v>2.4</v>
      </c>
      <c r="F245" s="446">
        <f>'Lower Along'!G41</f>
        <v>0</v>
      </c>
      <c r="G245" s="446">
        <f>'Lower Along'!H41</f>
        <v>0</v>
      </c>
      <c r="H245" s="446">
        <f>'Lower Along'!I41</f>
        <v>0</v>
      </c>
    </row>
    <row r="246" spans="1:8" x14ac:dyDescent="0.25">
      <c r="A246" s="607"/>
      <c r="B246" s="445" t="str">
        <f>'Lower Along'!B42</f>
        <v>F5</v>
      </c>
      <c r="C246" s="446" t="str">
        <f ca="1">'Lower Along'!X42</f>
        <v>M3 (3.0-4.5m)</v>
      </c>
      <c r="D246" s="446">
        <f>'Lower Along'!E42</f>
        <v>1</v>
      </c>
      <c r="E246" s="446">
        <f>'Lower Along'!F42</f>
        <v>2.4</v>
      </c>
      <c r="F246" s="446">
        <f>'Lower Along'!G42</f>
        <v>0</v>
      </c>
      <c r="G246" s="446">
        <f ca="1">'Lower Along'!H42</f>
        <v>0</v>
      </c>
      <c r="H246" s="446">
        <f ca="1">'Lower Along'!I42</f>
        <v>0</v>
      </c>
    </row>
    <row r="247" spans="1:8" ht="15.75" thickBot="1" x14ac:dyDescent="0.3">
      <c r="A247" s="608"/>
      <c r="B247" s="447" t="str">
        <f>'Lower Along'!B43</f>
        <v>F6</v>
      </c>
      <c r="C247" s="448" t="str">
        <f ca="1">'Lower Along'!X43</f>
        <v>None</v>
      </c>
      <c r="D247" s="448">
        <f>'Lower Along'!E43</f>
        <v>1</v>
      </c>
      <c r="E247" s="448">
        <f>'Lower Along'!F43</f>
        <v>2.4</v>
      </c>
      <c r="F247" s="448">
        <f>'Lower Along'!G43</f>
        <v>0</v>
      </c>
      <c r="G247" s="448">
        <f>'Lower Along'!H43</f>
        <v>0</v>
      </c>
      <c r="H247" s="448">
        <f>'Lower Along'!I43</f>
        <v>0</v>
      </c>
    </row>
    <row r="248" spans="1:8" ht="15.75" thickTop="1" x14ac:dyDescent="0.25">
      <c r="A248" s="609" t="str">
        <f>'Lower Along'!A44</f>
        <v>G</v>
      </c>
      <c r="B248" s="445" t="str">
        <f>'Lower Along'!B44</f>
        <v>G1</v>
      </c>
      <c r="C248" s="452" t="str">
        <f ca="1">'Lower Along'!X44</f>
        <v>None</v>
      </c>
      <c r="D248" s="450">
        <f>'Lower Along'!E44</f>
        <v>1</v>
      </c>
      <c r="E248" s="450">
        <f>'Lower Along'!F44</f>
        <v>2.4</v>
      </c>
      <c r="F248" s="450">
        <f>'Lower Along'!G44</f>
        <v>0</v>
      </c>
      <c r="G248" s="450">
        <f>'Lower Along'!H44</f>
        <v>0</v>
      </c>
      <c r="H248" s="450">
        <f>'Lower Along'!I44</f>
        <v>0</v>
      </c>
    </row>
    <row r="249" spans="1:8" x14ac:dyDescent="0.25">
      <c r="A249" s="607"/>
      <c r="B249" s="445" t="str">
        <f>'Lower Along'!B45</f>
        <v>G2</v>
      </c>
      <c r="C249" s="446" t="str">
        <f ca="1">'Lower Along'!X45</f>
        <v>None</v>
      </c>
      <c r="D249" s="446">
        <f>'Lower Along'!E45</f>
        <v>1</v>
      </c>
      <c r="E249" s="446">
        <f>'Lower Along'!F45</f>
        <v>2.4</v>
      </c>
      <c r="F249" s="446">
        <f>'Lower Along'!G45</f>
        <v>0</v>
      </c>
      <c r="G249" s="446">
        <f>'Lower Along'!H45</f>
        <v>0</v>
      </c>
      <c r="H249" s="446">
        <f>'Lower Along'!I45</f>
        <v>0</v>
      </c>
    </row>
    <row r="250" spans="1:8" x14ac:dyDescent="0.25">
      <c r="A250" s="607"/>
      <c r="B250" s="445" t="str">
        <f>'Lower Along'!B46</f>
        <v>G3</v>
      </c>
      <c r="C250" s="446" t="str">
        <f ca="1">'Lower Along'!X46</f>
        <v>None</v>
      </c>
      <c r="D250" s="446">
        <f>'Lower Along'!E46</f>
        <v>1</v>
      </c>
      <c r="E250" s="446">
        <f>'Lower Along'!F46</f>
        <v>2.4</v>
      </c>
      <c r="F250" s="446">
        <f>'Lower Along'!G46</f>
        <v>0</v>
      </c>
      <c r="G250" s="446">
        <f>'Lower Along'!H46</f>
        <v>0</v>
      </c>
      <c r="H250" s="446">
        <f>'Lower Along'!I46</f>
        <v>0</v>
      </c>
    </row>
    <row r="251" spans="1:8" x14ac:dyDescent="0.25">
      <c r="A251" s="607"/>
      <c r="B251" s="445" t="str">
        <f>'Lower Along'!B47</f>
        <v>G4</v>
      </c>
      <c r="C251" s="446" t="str">
        <f ca="1">'Lower Along'!X47</f>
        <v>None</v>
      </c>
      <c r="D251" s="446">
        <f>'Lower Along'!E47</f>
        <v>1</v>
      </c>
      <c r="E251" s="446">
        <f>'Lower Along'!F47</f>
        <v>2.4</v>
      </c>
      <c r="F251" s="446">
        <f>'Lower Along'!G47</f>
        <v>0</v>
      </c>
      <c r="G251" s="446">
        <f ca="1">'Lower Along'!H47</f>
        <v>0</v>
      </c>
      <c r="H251" s="446">
        <f ca="1">'Lower Along'!I47</f>
        <v>0</v>
      </c>
    </row>
    <row r="252" spans="1:8" x14ac:dyDescent="0.25">
      <c r="A252" s="607"/>
      <c r="B252" s="445" t="str">
        <f>'Lower Along'!B48</f>
        <v>G5</v>
      </c>
      <c r="C252" s="446" t="str">
        <f ca="1">'Lower Along'!X48</f>
        <v>None</v>
      </c>
      <c r="D252" s="446">
        <f>'Lower Along'!E48</f>
        <v>1</v>
      </c>
      <c r="E252" s="446">
        <f>'Lower Along'!F48</f>
        <v>2.4</v>
      </c>
      <c r="F252" s="446">
        <f>'Lower Along'!G48</f>
        <v>0</v>
      </c>
      <c r="G252" s="446">
        <f>'Lower Along'!H48</f>
        <v>0</v>
      </c>
      <c r="H252" s="446">
        <f>'Lower Along'!I48</f>
        <v>0</v>
      </c>
    </row>
    <row r="253" spans="1:8" ht="15.75" thickBot="1" x14ac:dyDescent="0.3">
      <c r="A253" s="608"/>
      <c r="B253" s="447" t="str">
        <f>'Lower Along'!B49</f>
        <v>G6</v>
      </c>
      <c r="C253" s="448" t="str">
        <f ca="1">'Lower Along'!X49</f>
        <v>None</v>
      </c>
      <c r="D253" s="446">
        <f>'Lower Along'!E49</f>
        <v>1</v>
      </c>
      <c r="E253" s="446">
        <f>'Lower Along'!F49</f>
        <v>2.4</v>
      </c>
      <c r="F253" s="446">
        <f>'Lower Along'!G49</f>
        <v>0</v>
      </c>
      <c r="G253" s="446">
        <f ca="1">'Lower Along'!H49</f>
        <v>0</v>
      </c>
      <c r="H253" s="446">
        <f ca="1">'Lower Along'!I49</f>
        <v>0</v>
      </c>
    </row>
    <row r="254" spans="1:8" ht="17.25" thickTop="1" thickBot="1" x14ac:dyDescent="0.3">
      <c r="D254" s="579" t="s">
        <v>81</v>
      </c>
      <c r="E254" s="580"/>
      <c r="F254" s="581"/>
      <c r="G254" s="451">
        <f ca="1">SUM(G212:G253)</f>
        <v>0</v>
      </c>
      <c r="H254" s="451">
        <f ca="1">SUM(H212:H253)</f>
        <v>0</v>
      </c>
    </row>
    <row r="255" spans="1:8" ht="15.75" thickTop="1" x14ac:dyDescent="0.25"/>
    <row r="256" spans="1:8" ht="45" customHeight="1" x14ac:dyDescent="0.25">
      <c r="A256" s="441"/>
      <c r="B256" s="615" t="s">
        <v>544</v>
      </c>
      <c r="C256" s="615"/>
      <c r="D256" s="615"/>
      <c r="E256" s="615"/>
      <c r="F256" s="615"/>
      <c r="G256" s="615"/>
      <c r="H256" s="442"/>
    </row>
    <row r="257" spans="1:8" x14ac:dyDescent="0.25">
      <c r="A257" s="582" t="s">
        <v>417</v>
      </c>
      <c r="B257" s="583"/>
      <c r="C257" s="583"/>
      <c r="D257" s="583"/>
      <c r="E257" s="583"/>
      <c r="F257" s="583"/>
      <c r="G257" s="583"/>
      <c r="H257" s="584"/>
    </row>
    <row r="258" spans="1:8" ht="38.25" x14ac:dyDescent="0.25">
      <c r="A258" s="443" t="s">
        <v>0</v>
      </c>
      <c r="B258" s="443" t="s">
        <v>89</v>
      </c>
      <c r="C258" s="443" t="s">
        <v>58</v>
      </c>
      <c r="D258" s="443" t="s">
        <v>151</v>
      </c>
      <c r="E258" s="444" t="s">
        <v>150</v>
      </c>
      <c r="F258" s="444" t="s">
        <v>55</v>
      </c>
      <c r="G258" s="444" t="s">
        <v>56</v>
      </c>
      <c r="H258" s="444" t="s">
        <v>57</v>
      </c>
    </row>
    <row r="259" spans="1:8" x14ac:dyDescent="0.25">
      <c r="A259" s="609" t="str">
        <f>'Subfloor Across'!A8</f>
        <v>L</v>
      </c>
      <c r="B259" s="445" t="str">
        <f>'Subfloor Across'!B8</f>
        <v>L1</v>
      </c>
      <c r="C259" s="446" t="str">
        <f ca="1">'Subfloor Across'!X8</f>
        <v>None</v>
      </c>
      <c r="D259" s="446">
        <f>'Subfloor Across'!E8</f>
        <v>1</v>
      </c>
      <c r="E259" s="446">
        <f>'Subfloor Across'!F8</f>
        <v>2.4</v>
      </c>
      <c r="F259" s="446">
        <f>'Subfloor Across'!G8</f>
        <v>0</v>
      </c>
      <c r="G259" s="446">
        <f ca="1">'Subfloor Across'!H8</f>
        <v>0</v>
      </c>
      <c r="H259" s="446">
        <f ca="1">'Subfloor Across'!I8</f>
        <v>0</v>
      </c>
    </row>
    <row r="260" spans="1:8" x14ac:dyDescent="0.25">
      <c r="A260" s="607"/>
      <c r="B260" s="445" t="str">
        <f>'Subfloor Across'!B9</f>
        <v>L2</v>
      </c>
      <c r="C260" s="446" t="str">
        <f ca="1">'Subfloor Across'!X9</f>
        <v>None</v>
      </c>
      <c r="D260" s="446">
        <f>'Subfloor Across'!E9</f>
        <v>1</v>
      </c>
      <c r="E260" s="446">
        <f>'Subfloor Across'!F9</f>
        <v>2.4</v>
      </c>
      <c r="F260" s="446">
        <f>'Subfloor Across'!G9</f>
        <v>0</v>
      </c>
      <c r="G260" s="446">
        <f>'Subfloor Across'!H9</f>
        <v>0</v>
      </c>
      <c r="H260" s="446">
        <f>'Subfloor Across'!I9</f>
        <v>0</v>
      </c>
    </row>
    <row r="261" spans="1:8" x14ac:dyDescent="0.25">
      <c r="A261" s="607"/>
      <c r="B261" s="445" t="str">
        <f>'Subfloor Across'!B10</f>
        <v>L3</v>
      </c>
      <c r="C261" s="446" t="str">
        <f ca="1">'Subfloor Across'!X10</f>
        <v>None</v>
      </c>
      <c r="D261" s="446">
        <f>'Subfloor Across'!E10</f>
        <v>1</v>
      </c>
      <c r="E261" s="446">
        <f>'Subfloor Across'!F10</f>
        <v>2.4</v>
      </c>
      <c r="F261" s="446">
        <f>'Subfloor Across'!G10</f>
        <v>0</v>
      </c>
      <c r="G261" s="446">
        <f>'Subfloor Across'!H10</f>
        <v>0</v>
      </c>
      <c r="H261" s="446">
        <f>'Subfloor Across'!I10</f>
        <v>0</v>
      </c>
    </row>
    <row r="262" spans="1:8" x14ac:dyDescent="0.25">
      <c r="A262" s="607"/>
      <c r="B262" s="445" t="str">
        <f>'Subfloor Across'!B11</f>
        <v>L4</v>
      </c>
      <c r="C262" s="446" t="str">
        <f ca="1">'Subfloor Across'!X11</f>
        <v>None</v>
      </c>
      <c r="D262" s="446">
        <f>'Subfloor Across'!E11</f>
        <v>1</v>
      </c>
      <c r="E262" s="446">
        <f>'Subfloor Across'!F11</f>
        <v>2.4</v>
      </c>
      <c r="F262" s="446">
        <f>'Subfloor Across'!G11</f>
        <v>0</v>
      </c>
      <c r="G262" s="446">
        <f>'Subfloor Across'!H11</f>
        <v>0</v>
      </c>
      <c r="H262" s="446">
        <f>'Subfloor Across'!I11</f>
        <v>0</v>
      </c>
    </row>
    <row r="263" spans="1:8" x14ac:dyDescent="0.25">
      <c r="A263" s="607"/>
      <c r="B263" s="445" t="str">
        <f>'Subfloor Across'!B12</f>
        <v>L5</v>
      </c>
      <c r="C263" s="446" t="str">
        <f ca="1">'Subfloor Across'!X12</f>
        <v>None</v>
      </c>
      <c r="D263" s="446">
        <f>'Subfloor Across'!E12</f>
        <v>1</v>
      </c>
      <c r="E263" s="446">
        <f>'Subfloor Across'!F12</f>
        <v>2.4</v>
      </c>
      <c r="F263" s="446">
        <f>'Subfloor Across'!G12</f>
        <v>0</v>
      </c>
      <c r="G263" s="446">
        <f>'Subfloor Across'!H12</f>
        <v>0</v>
      </c>
      <c r="H263" s="446">
        <f>'Subfloor Across'!I12</f>
        <v>0</v>
      </c>
    </row>
    <row r="264" spans="1:8" ht="15.75" thickBot="1" x14ac:dyDescent="0.3">
      <c r="A264" s="608"/>
      <c r="B264" s="447" t="str">
        <f>'Subfloor Across'!B13</f>
        <v>L6</v>
      </c>
      <c r="C264" s="448" t="str">
        <f ca="1">'Subfloor Across'!X13</f>
        <v>None</v>
      </c>
      <c r="D264" s="448">
        <f>'Subfloor Across'!E13</f>
        <v>1</v>
      </c>
      <c r="E264" s="448">
        <f>'Subfloor Across'!F13</f>
        <v>2.4</v>
      </c>
      <c r="F264" s="448">
        <f>'Subfloor Across'!G13</f>
        <v>0</v>
      </c>
      <c r="G264" s="448">
        <f>'Subfloor Across'!H13</f>
        <v>0</v>
      </c>
      <c r="H264" s="448">
        <f>'Subfloor Across'!I13</f>
        <v>0</v>
      </c>
    </row>
    <row r="265" spans="1:8" ht="15.75" thickTop="1" x14ac:dyDescent="0.25">
      <c r="A265" s="606" t="str">
        <f>'Subfloor Across'!A14</f>
        <v>M</v>
      </c>
      <c r="B265" s="449" t="str">
        <f>'Subfloor Across'!B14</f>
        <v>M1</v>
      </c>
      <c r="C265" s="452" t="str">
        <f ca="1">'Subfloor Across'!X14</f>
        <v>None</v>
      </c>
      <c r="D265" s="452">
        <f>'Subfloor Across'!E14</f>
        <v>1</v>
      </c>
      <c r="E265" s="452">
        <f>'Subfloor Across'!F14</f>
        <v>2.4</v>
      </c>
      <c r="F265" s="452">
        <f>'Subfloor Across'!G14</f>
        <v>0</v>
      </c>
      <c r="G265" s="452">
        <f>'Subfloor Across'!H14</f>
        <v>0</v>
      </c>
      <c r="H265" s="452">
        <f>'Subfloor Across'!I14</f>
        <v>0</v>
      </c>
    </row>
    <row r="266" spans="1:8" x14ac:dyDescent="0.25">
      <c r="A266" s="607"/>
      <c r="B266" s="445" t="str">
        <f>'Subfloor Across'!B15</f>
        <v>M2</v>
      </c>
      <c r="C266" s="446" t="str">
        <f ca="1">'Subfloor Across'!X15</f>
        <v>None</v>
      </c>
      <c r="D266" s="446">
        <f>'Subfloor Across'!E15</f>
        <v>1</v>
      </c>
      <c r="E266" s="446">
        <f>'Subfloor Across'!F15</f>
        <v>2.4</v>
      </c>
      <c r="F266" s="446">
        <f>'Subfloor Across'!G15</f>
        <v>0</v>
      </c>
      <c r="G266" s="446">
        <f>'Subfloor Across'!H15</f>
        <v>0</v>
      </c>
      <c r="H266" s="446">
        <f>'Subfloor Across'!I15</f>
        <v>0</v>
      </c>
    </row>
    <row r="267" spans="1:8" x14ac:dyDescent="0.25">
      <c r="A267" s="607"/>
      <c r="B267" s="445" t="str">
        <f>'Subfloor Across'!B16</f>
        <v>M3</v>
      </c>
      <c r="C267" s="446" t="str">
        <f ca="1">'Subfloor Across'!X16</f>
        <v>None</v>
      </c>
      <c r="D267" s="446">
        <f>'Subfloor Across'!E16</f>
        <v>1</v>
      </c>
      <c r="E267" s="446">
        <f>'Subfloor Across'!F16</f>
        <v>2.4</v>
      </c>
      <c r="F267" s="446">
        <f>'Subfloor Across'!G16</f>
        <v>0</v>
      </c>
      <c r="G267" s="446">
        <f>'Subfloor Across'!H16</f>
        <v>0</v>
      </c>
      <c r="H267" s="446">
        <f>'Subfloor Across'!I16</f>
        <v>0</v>
      </c>
    </row>
    <row r="268" spans="1:8" x14ac:dyDescent="0.25">
      <c r="A268" s="607"/>
      <c r="B268" s="445" t="str">
        <f>'Subfloor Across'!B17</f>
        <v>M4</v>
      </c>
      <c r="C268" s="446" t="str">
        <f ca="1">'Subfloor Across'!X17</f>
        <v>None</v>
      </c>
      <c r="D268" s="446">
        <f>'Subfloor Across'!E17</f>
        <v>1</v>
      </c>
      <c r="E268" s="446">
        <f>'Subfloor Across'!F17</f>
        <v>2.4</v>
      </c>
      <c r="F268" s="446">
        <f>'Subfloor Across'!G17</f>
        <v>0</v>
      </c>
      <c r="G268" s="446">
        <f>'Subfloor Across'!H17</f>
        <v>0</v>
      </c>
      <c r="H268" s="446">
        <f>'Subfloor Across'!I17</f>
        <v>0</v>
      </c>
    </row>
    <row r="269" spans="1:8" x14ac:dyDescent="0.25">
      <c r="A269" s="607"/>
      <c r="B269" s="445" t="str">
        <f>'Subfloor Across'!B18</f>
        <v>M5</v>
      </c>
      <c r="C269" s="446" t="str">
        <f ca="1">'Subfloor Across'!X18</f>
        <v>None</v>
      </c>
      <c r="D269" s="446">
        <f>'Subfloor Across'!E18</f>
        <v>1</v>
      </c>
      <c r="E269" s="446">
        <f>'Subfloor Across'!F18</f>
        <v>2.4</v>
      </c>
      <c r="F269" s="446">
        <f>'Subfloor Across'!G18</f>
        <v>0</v>
      </c>
      <c r="G269" s="446">
        <f>'Subfloor Across'!H18</f>
        <v>0</v>
      </c>
      <c r="H269" s="446">
        <f>'Subfloor Across'!I18</f>
        <v>0</v>
      </c>
    </row>
    <row r="270" spans="1:8" ht="15.75" thickBot="1" x14ac:dyDescent="0.3">
      <c r="A270" s="608"/>
      <c r="B270" s="447" t="str">
        <f>'Subfloor Across'!B19</f>
        <v>M6</v>
      </c>
      <c r="C270" s="448" t="str">
        <f ca="1">'Subfloor Across'!X19</f>
        <v>None</v>
      </c>
      <c r="D270" s="448">
        <f>'Subfloor Across'!E19</f>
        <v>1</v>
      </c>
      <c r="E270" s="448">
        <f>'Subfloor Across'!F19</f>
        <v>2.4</v>
      </c>
      <c r="F270" s="448">
        <f>'Subfloor Across'!G19</f>
        <v>0</v>
      </c>
      <c r="G270" s="448">
        <f>'Subfloor Across'!H19</f>
        <v>0</v>
      </c>
      <c r="H270" s="448">
        <f>'Subfloor Across'!I19</f>
        <v>0</v>
      </c>
    </row>
    <row r="271" spans="1:8" ht="15.75" thickTop="1" x14ac:dyDescent="0.25">
      <c r="A271" s="609" t="str">
        <f>'Subfloor Across'!A20</f>
        <v>N</v>
      </c>
      <c r="B271" s="445" t="str">
        <f>'Subfloor Across'!B20</f>
        <v>N1</v>
      </c>
      <c r="C271" s="452" t="str">
        <f ca="1">'Subfloor Across'!X20</f>
        <v>None</v>
      </c>
      <c r="D271" s="452">
        <f>'Subfloor Across'!E20</f>
        <v>1</v>
      </c>
      <c r="E271" s="452">
        <f>'Subfloor Across'!F20</f>
        <v>2.4</v>
      </c>
      <c r="F271" s="452">
        <f>'Subfloor Across'!G20</f>
        <v>0</v>
      </c>
      <c r="G271" s="452">
        <f>'Subfloor Across'!H20</f>
        <v>0</v>
      </c>
      <c r="H271" s="452">
        <f>'Subfloor Across'!I20</f>
        <v>0</v>
      </c>
    </row>
    <row r="272" spans="1:8" x14ac:dyDescent="0.25">
      <c r="A272" s="607"/>
      <c r="B272" s="445" t="str">
        <f>'Subfloor Across'!B21</f>
        <v>N2</v>
      </c>
      <c r="C272" s="446" t="str">
        <f ca="1">'Subfloor Across'!X21</f>
        <v>None</v>
      </c>
      <c r="D272" s="446">
        <f>'Subfloor Across'!E21</f>
        <v>1</v>
      </c>
      <c r="E272" s="446">
        <f>'Subfloor Across'!F21</f>
        <v>2.4</v>
      </c>
      <c r="F272" s="446">
        <f>'Subfloor Across'!G21</f>
        <v>0</v>
      </c>
      <c r="G272" s="446">
        <f>'Subfloor Across'!H21</f>
        <v>0</v>
      </c>
      <c r="H272" s="446">
        <f>'Subfloor Across'!I21</f>
        <v>0</v>
      </c>
    </row>
    <row r="273" spans="1:8" x14ac:dyDescent="0.25">
      <c r="A273" s="607"/>
      <c r="B273" s="445" t="str">
        <f>'Subfloor Across'!B22</f>
        <v>N3</v>
      </c>
      <c r="C273" s="446" t="str">
        <f ca="1">'Subfloor Across'!X22</f>
        <v>None</v>
      </c>
      <c r="D273" s="446">
        <f>'Subfloor Across'!E22</f>
        <v>1</v>
      </c>
      <c r="E273" s="446">
        <f>'Subfloor Across'!F22</f>
        <v>2.4</v>
      </c>
      <c r="F273" s="446">
        <f>'Subfloor Across'!G22</f>
        <v>0</v>
      </c>
      <c r="G273" s="446">
        <f>'Subfloor Across'!H22</f>
        <v>0</v>
      </c>
      <c r="H273" s="446">
        <f>'Subfloor Across'!I22</f>
        <v>0</v>
      </c>
    </row>
    <row r="274" spans="1:8" x14ac:dyDescent="0.25">
      <c r="A274" s="607"/>
      <c r="B274" s="445" t="str">
        <f>'Subfloor Across'!B23</f>
        <v>N4</v>
      </c>
      <c r="C274" s="446" t="str">
        <f ca="1">'Subfloor Across'!X23</f>
        <v>None</v>
      </c>
      <c r="D274" s="446">
        <f>'Subfloor Across'!E23</f>
        <v>2</v>
      </c>
      <c r="E274" s="446">
        <f>'Subfloor Across'!F23</f>
        <v>2.4</v>
      </c>
      <c r="F274" s="446">
        <f>'Subfloor Across'!G23</f>
        <v>0</v>
      </c>
      <c r="G274" s="446">
        <f>'Subfloor Across'!H23</f>
        <v>0</v>
      </c>
      <c r="H274" s="446">
        <f>'Subfloor Across'!I23</f>
        <v>0</v>
      </c>
    </row>
    <row r="275" spans="1:8" x14ac:dyDescent="0.25">
      <c r="A275" s="607"/>
      <c r="B275" s="445" t="str">
        <f>'Subfloor Across'!B24</f>
        <v>N5</v>
      </c>
      <c r="C275" s="446" t="str">
        <f ca="1">'Subfloor Across'!X24</f>
        <v>None</v>
      </c>
      <c r="D275" s="446">
        <f>'Subfloor Across'!E24</f>
        <v>1</v>
      </c>
      <c r="E275" s="446">
        <f>'Subfloor Across'!F24</f>
        <v>2.4</v>
      </c>
      <c r="F275" s="446">
        <f>'Subfloor Across'!G24</f>
        <v>0</v>
      </c>
      <c r="G275" s="446">
        <f>'Subfloor Across'!H24</f>
        <v>0</v>
      </c>
      <c r="H275" s="446">
        <f>'Subfloor Across'!I24</f>
        <v>0</v>
      </c>
    </row>
    <row r="276" spans="1:8" ht="15.75" thickBot="1" x14ac:dyDescent="0.3">
      <c r="A276" s="608"/>
      <c r="B276" s="447" t="str">
        <f>'Subfloor Across'!B25</f>
        <v>N6</v>
      </c>
      <c r="C276" s="448" t="str">
        <f ca="1">'Subfloor Across'!X25</f>
        <v>None</v>
      </c>
      <c r="D276" s="448">
        <f>'Subfloor Across'!E25</f>
        <v>1</v>
      </c>
      <c r="E276" s="448">
        <f>'Subfloor Across'!F25</f>
        <v>2.4</v>
      </c>
      <c r="F276" s="448">
        <f>'Subfloor Across'!G25</f>
        <v>0</v>
      </c>
      <c r="G276" s="448">
        <f>'Subfloor Across'!H25</f>
        <v>0</v>
      </c>
      <c r="H276" s="448">
        <f>'Subfloor Across'!I25</f>
        <v>0</v>
      </c>
    </row>
    <row r="277" spans="1:8" ht="15.75" thickTop="1" x14ac:dyDescent="0.25">
      <c r="A277" s="606" t="str">
        <f>'Subfloor Across'!A26</f>
        <v>O</v>
      </c>
      <c r="B277" s="449" t="str">
        <f>'Subfloor Across'!B26</f>
        <v>O1</v>
      </c>
      <c r="C277" s="452" t="str">
        <f ca="1">'Subfloor Across'!X26</f>
        <v>None</v>
      </c>
      <c r="D277" s="452">
        <f>'Subfloor Across'!E26</f>
        <v>1</v>
      </c>
      <c r="E277" s="452">
        <f>'Subfloor Across'!F26</f>
        <v>2.4</v>
      </c>
      <c r="F277" s="452">
        <f>'Subfloor Across'!G26</f>
        <v>0</v>
      </c>
      <c r="G277" s="452">
        <f>'Subfloor Across'!H26</f>
        <v>0</v>
      </c>
      <c r="H277" s="452">
        <f>'Subfloor Across'!I26</f>
        <v>0</v>
      </c>
    </row>
    <row r="278" spans="1:8" x14ac:dyDescent="0.25">
      <c r="A278" s="607"/>
      <c r="B278" s="445" t="str">
        <f>'Subfloor Across'!B27</f>
        <v>O2</v>
      </c>
      <c r="C278" s="446" t="str">
        <f ca="1">'Subfloor Across'!X27</f>
        <v>None</v>
      </c>
      <c r="D278" s="446">
        <f>'Subfloor Across'!E27</f>
        <v>1</v>
      </c>
      <c r="E278" s="446">
        <f>'Subfloor Across'!F27</f>
        <v>2.4</v>
      </c>
      <c r="F278" s="446">
        <f>'Subfloor Across'!G27</f>
        <v>0</v>
      </c>
      <c r="G278" s="446">
        <f>'Subfloor Across'!H27</f>
        <v>0</v>
      </c>
      <c r="H278" s="446">
        <f>'Subfloor Across'!I27</f>
        <v>0</v>
      </c>
    </row>
    <row r="279" spans="1:8" x14ac:dyDescent="0.25">
      <c r="A279" s="607"/>
      <c r="B279" s="445" t="str">
        <f>'Subfloor Across'!B28</f>
        <v>O3</v>
      </c>
      <c r="C279" s="446" t="str">
        <f ca="1">'Subfloor Across'!X28</f>
        <v>None</v>
      </c>
      <c r="D279" s="446">
        <f>'Subfloor Across'!E28</f>
        <v>1</v>
      </c>
      <c r="E279" s="446">
        <f>'Subfloor Across'!F28</f>
        <v>2.4</v>
      </c>
      <c r="F279" s="446">
        <f>'Subfloor Across'!G28</f>
        <v>0</v>
      </c>
      <c r="G279" s="446">
        <f>'Subfloor Across'!H28</f>
        <v>0</v>
      </c>
      <c r="H279" s="446">
        <f>'Subfloor Across'!I28</f>
        <v>0</v>
      </c>
    </row>
    <row r="280" spans="1:8" x14ac:dyDescent="0.25">
      <c r="A280" s="607"/>
      <c r="B280" s="445" t="str">
        <f>'Subfloor Across'!B29</f>
        <v>O4</v>
      </c>
      <c r="C280" s="446" t="str">
        <f ca="1">'Subfloor Across'!X29</f>
        <v>None</v>
      </c>
      <c r="D280" s="446">
        <f>'Subfloor Across'!E29</f>
        <v>1</v>
      </c>
      <c r="E280" s="446">
        <f>'Subfloor Across'!F29</f>
        <v>2.4</v>
      </c>
      <c r="F280" s="446">
        <f>'Subfloor Across'!G29</f>
        <v>0</v>
      </c>
      <c r="G280" s="446">
        <f>'Subfloor Across'!H29</f>
        <v>0</v>
      </c>
      <c r="H280" s="446">
        <f>'Subfloor Across'!I29</f>
        <v>0</v>
      </c>
    </row>
    <row r="281" spans="1:8" x14ac:dyDescent="0.25">
      <c r="A281" s="607"/>
      <c r="B281" s="445" t="str">
        <f>'Subfloor Across'!B30</f>
        <v>O5</v>
      </c>
      <c r="C281" s="446" t="str">
        <f ca="1">'Subfloor Across'!X30</f>
        <v>None</v>
      </c>
      <c r="D281" s="446">
        <f>'Subfloor Across'!E30</f>
        <v>1</v>
      </c>
      <c r="E281" s="446">
        <f>'Subfloor Across'!F30</f>
        <v>2.4</v>
      </c>
      <c r="F281" s="446">
        <f>'Subfloor Across'!G30</f>
        <v>0</v>
      </c>
      <c r="G281" s="446">
        <f ca="1">'Subfloor Across'!H30</f>
        <v>0</v>
      </c>
      <c r="H281" s="446">
        <f ca="1">'Subfloor Across'!I30</f>
        <v>0</v>
      </c>
    </row>
    <row r="282" spans="1:8" ht="15.75" thickBot="1" x14ac:dyDescent="0.3">
      <c r="A282" s="608"/>
      <c r="B282" s="447" t="str">
        <f>'Subfloor Across'!B31</f>
        <v>O6</v>
      </c>
      <c r="C282" s="448" t="str">
        <f ca="1">'Subfloor Across'!X31</f>
        <v>UBMP 0.4-0.6</v>
      </c>
      <c r="D282" s="448">
        <f>'Subfloor Across'!E31</f>
        <v>1</v>
      </c>
      <c r="E282" s="448">
        <f>'Subfloor Across'!F31</f>
        <v>2.4</v>
      </c>
      <c r="F282" s="448">
        <f>'Subfloor Across'!G31</f>
        <v>0</v>
      </c>
      <c r="G282" s="448">
        <f ca="1">'Subfloor Across'!H31</f>
        <v>90</v>
      </c>
      <c r="H282" s="448">
        <f ca="1">'Subfloor Across'!I31</f>
        <v>110</v>
      </c>
    </row>
    <row r="283" spans="1:8" ht="15.75" thickTop="1" x14ac:dyDescent="0.25">
      <c r="A283" s="609" t="str">
        <f>'Subfloor Across'!A32</f>
        <v>P</v>
      </c>
      <c r="B283" s="445" t="str">
        <f>'Subfloor Across'!B32</f>
        <v>P1</v>
      </c>
      <c r="C283" s="452" t="str">
        <f ca="1">'Subfloor Across'!X32</f>
        <v>None</v>
      </c>
      <c r="D283" s="452">
        <f>'Subfloor Across'!E32</f>
        <v>1</v>
      </c>
      <c r="E283" s="452">
        <f>'Subfloor Across'!F32</f>
        <v>2.4</v>
      </c>
      <c r="F283" s="452">
        <f>'Subfloor Across'!G32</f>
        <v>0</v>
      </c>
      <c r="G283" s="452">
        <f>'Subfloor Across'!H32</f>
        <v>0</v>
      </c>
      <c r="H283" s="452">
        <f>'Subfloor Across'!I32</f>
        <v>0</v>
      </c>
    </row>
    <row r="284" spans="1:8" x14ac:dyDescent="0.25">
      <c r="A284" s="607"/>
      <c r="B284" s="445" t="str">
        <f>'Subfloor Across'!B33</f>
        <v>P2</v>
      </c>
      <c r="C284" s="446" t="str">
        <f ca="1">'Subfloor Across'!X33</f>
        <v>None</v>
      </c>
      <c r="D284" s="446">
        <f>'Subfloor Across'!E33</f>
        <v>1</v>
      </c>
      <c r="E284" s="446">
        <f>'Subfloor Across'!F33</f>
        <v>2.4</v>
      </c>
      <c r="F284" s="446">
        <f>'Subfloor Across'!G33</f>
        <v>0</v>
      </c>
      <c r="G284" s="446">
        <f>'Subfloor Across'!H33</f>
        <v>0</v>
      </c>
      <c r="H284" s="446">
        <f>'Subfloor Across'!I33</f>
        <v>0</v>
      </c>
    </row>
    <row r="285" spans="1:8" x14ac:dyDescent="0.25">
      <c r="A285" s="607"/>
      <c r="B285" s="445" t="str">
        <f>'Subfloor Across'!B34</f>
        <v>P3</v>
      </c>
      <c r="C285" s="446" t="str">
        <f ca="1">'Subfloor Across'!X34</f>
        <v>None</v>
      </c>
      <c r="D285" s="446">
        <f>'Subfloor Across'!E34</f>
        <v>1</v>
      </c>
      <c r="E285" s="446">
        <f>'Subfloor Across'!F34</f>
        <v>2.4</v>
      </c>
      <c r="F285" s="446">
        <f>'Subfloor Across'!G34</f>
        <v>0</v>
      </c>
      <c r="G285" s="446">
        <f>'Subfloor Across'!H34</f>
        <v>0</v>
      </c>
      <c r="H285" s="446">
        <f>'Subfloor Across'!I34</f>
        <v>0</v>
      </c>
    </row>
    <row r="286" spans="1:8" x14ac:dyDescent="0.25">
      <c r="A286" s="607"/>
      <c r="B286" s="445" t="str">
        <f>'Subfloor Across'!B35</f>
        <v>P4</v>
      </c>
      <c r="C286" s="446" t="str">
        <f ca="1">'Subfloor Across'!X35</f>
        <v>None</v>
      </c>
      <c r="D286" s="446">
        <f>'Subfloor Across'!E35</f>
        <v>1</v>
      </c>
      <c r="E286" s="446">
        <f>'Subfloor Across'!F35</f>
        <v>2.4</v>
      </c>
      <c r="F286" s="446">
        <f>'Subfloor Across'!G35</f>
        <v>0</v>
      </c>
      <c r="G286" s="446">
        <f>'Subfloor Across'!H35</f>
        <v>0</v>
      </c>
      <c r="H286" s="446">
        <f>'Subfloor Across'!I35</f>
        <v>0</v>
      </c>
    </row>
    <row r="287" spans="1:8" x14ac:dyDescent="0.25">
      <c r="A287" s="607"/>
      <c r="B287" s="445" t="str">
        <f>'Subfloor Across'!B36</f>
        <v>P5</v>
      </c>
      <c r="C287" s="446" t="str">
        <f ca="1">'Subfloor Across'!X36</f>
        <v>None</v>
      </c>
      <c r="D287" s="446">
        <f>'Subfloor Across'!E36</f>
        <v>1</v>
      </c>
      <c r="E287" s="446">
        <f>'Subfloor Across'!F36</f>
        <v>2.4</v>
      </c>
      <c r="F287" s="446">
        <f>'Subfloor Across'!G36</f>
        <v>0</v>
      </c>
      <c r="G287" s="446">
        <f ca="1">'Subfloor Across'!H36</f>
        <v>0</v>
      </c>
      <c r="H287" s="446">
        <f ca="1">'Subfloor Across'!I36</f>
        <v>0</v>
      </c>
    </row>
    <row r="288" spans="1:8" ht="15.75" thickBot="1" x14ac:dyDescent="0.3">
      <c r="A288" s="608"/>
      <c r="B288" s="447" t="str">
        <f>'Subfloor Across'!B37</f>
        <v>P6</v>
      </c>
      <c r="C288" s="448" t="str">
        <f ca="1">'Subfloor Across'!X37</f>
        <v>None</v>
      </c>
      <c r="D288" s="448">
        <f>'Subfloor Across'!E37</f>
        <v>1</v>
      </c>
      <c r="E288" s="448">
        <f>'Subfloor Across'!F37</f>
        <v>2.4</v>
      </c>
      <c r="F288" s="448">
        <f>'Subfloor Across'!G37</f>
        <v>0</v>
      </c>
      <c r="G288" s="448">
        <f>'Subfloor Across'!H37</f>
        <v>0</v>
      </c>
      <c r="H288" s="448">
        <f>'Subfloor Across'!I37</f>
        <v>0</v>
      </c>
    </row>
    <row r="289" spans="1:8" ht="15.75" thickTop="1" x14ac:dyDescent="0.25">
      <c r="A289" s="606" t="str">
        <f>'Subfloor Across'!A38</f>
        <v>Q</v>
      </c>
      <c r="B289" s="449" t="str">
        <f>'Subfloor Across'!B38</f>
        <v>Q1</v>
      </c>
      <c r="C289" s="452" t="str">
        <f ca="1">'Subfloor Across'!X38</f>
        <v>GBF400S/2100</v>
      </c>
      <c r="D289" s="452">
        <f>'Subfloor Across'!E38</f>
        <v>1</v>
      </c>
      <c r="E289" s="452">
        <f>'Subfloor Across'!F38</f>
        <v>2.4</v>
      </c>
      <c r="F289" s="452">
        <f>'Subfloor Across'!G38</f>
        <v>0</v>
      </c>
      <c r="G289" s="452">
        <f ca="1">'Subfloor Across'!H38</f>
        <v>45</v>
      </c>
      <c r="H289" s="452">
        <f ca="1">'Subfloor Across'!I38</f>
        <v>55</v>
      </c>
    </row>
    <row r="290" spans="1:8" x14ac:dyDescent="0.25">
      <c r="A290" s="607"/>
      <c r="B290" s="445" t="str">
        <f>'Subfloor Across'!B39</f>
        <v>Q2</v>
      </c>
      <c r="C290" s="446" t="str">
        <f ca="1">'Subfloor Across'!X39</f>
        <v>None</v>
      </c>
      <c r="D290" s="446">
        <f>'Subfloor Across'!E39</f>
        <v>1</v>
      </c>
      <c r="E290" s="446">
        <f>'Subfloor Across'!F39</f>
        <v>2.4</v>
      </c>
      <c r="F290" s="446">
        <f>'Subfloor Across'!G39</f>
        <v>0</v>
      </c>
      <c r="G290" s="446">
        <f ca="1">'Subfloor Across'!H39</f>
        <v>0</v>
      </c>
      <c r="H290" s="446">
        <f ca="1">'Subfloor Across'!I39</f>
        <v>0</v>
      </c>
    </row>
    <row r="291" spans="1:8" x14ac:dyDescent="0.25">
      <c r="A291" s="607"/>
      <c r="B291" s="445" t="str">
        <f>'Subfloor Across'!B40</f>
        <v>Q3</v>
      </c>
      <c r="C291" s="446" t="str">
        <f ca="1">'Subfloor Across'!X40</f>
        <v>M4 (˃ 4.5m)</v>
      </c>
      <c r="D291" s="446">
        <f>'Subfloor Across'!E40</f>
        <v>1</v>
      </c>
      <c r="E291" s="446">
        <f>'Subfloor Across'!F40</f>
        <v>2.4</v>
      </c>
      <c r="F291" s="446">
        <f>'Subfloor Across'!G40</f>
        <v>0</v>
      </c>
      <c r="G291" s="446">
        <f ca="1">'Subfloor Across'!H40</f>
        <v>0</v>
      </c>
      <c r="H291" s="446">
        <f ca="1">'Subfloor Across'!I40</f>
        <v>0</v>
      </c>
    </row>
    <row r="292" spans="1:8" x14ac:dyDescent="0.25">
      <c r="A292" s="607"/>
      <c r="B292" s="445" t="str">
        <f>'Subfloor Across'!B41</f>
        <v>Q4</v>
      </c>
      <c r="C292" s="446" t="str">
        <f ca="1">'Subfloor Across'!X41</f>
        <v>M1 (0.75-1.5m)</v>
      </c>
      <c r="D292" s="446">
        <f>'Subfloor Across'!E41</f>
        <v>1</v>
      </c>
      <c r="E292" s="446">
        <f>'Subfloor Across'!F41</f>
        <v>2.4</v>
      </c>
      <c r="F292" s="446">
        <f>'Subfloor Across'!G41</f>
        <v>0</v>
      </c>
      <c r="G292" s="446">
        <f ca="1">'Subfloor Across'!H41</f>
        <v>0</v>
      </c>
      <c r="H292" s="446">
        <f ca="1">'Subfloor Across'!I41</f>
        <v>0</v>
      </c>
    </row>
    <row r="293" spans="1:8" x14ac:dyDescent="0.25">
      <c r="A293" s="607"/>
      <c r="B293" s="445" t="str">
        <f>'Subfloor Across'!B42</f>
        <v>Q5</v>
      </c>
      <c r="C293" s="446" t="str">
        <f ca="1">'Subfloor Across'!X42</f>
        <v>M2 (1.5-3.0m)</v>
      </c>
      <c r="D293" s="446">
        <f>'Subfloor Across'!E42</f>
        <v>1</v>
      </c>
      <c r="E293" s="446">
        <f>'Subfloor Across'!F42</f>
        <v>2.4</v>
      </c>
      <c r="F293" s="446">
        <f>'Subfloor Across'!G42</f>
        <v>0</v>
      </c>
      <c r="G293" s="446">
        <f ca="1">'Subfloor Across'!H42</f>
        <v>0</v>
      </c>
      <c r="H293" s="446">
        <f ca="1">'Subfloor Across'!I42</f>
        <v>0</v>
      </c>
    </row>
    <row r="294" spans="1:8" ht="15.75" thickBot="1" x14ac:dyDescent="0.3">
      <c r="A294" s="608"/>
      <c r="B294" s="447" t="str">
        <f>'Subfloor Across'!B43</f>
        <v>Q6</v>
      </c>
      <c r="C294" s="448" t="str">
        <f ca="1">'Subfloor Across'!X43</f>
        <v>None</v>
      </c>
      <c r="D294" s="448">
        <f>'Subfloor Across'!E43</f>
        <v>1</v>
      </c>
      <c r="E294" s="448">
        <f>'Subfloor Across'!F43</f>
        <v>2.4</v>
      </c>
      <c r="F294" s="448">
        <f>'Subfloor Across'!G43</f>
        <v>0</v>
      </c>
      <c r="G294" s="448">
        <f>'Subfloor Across'!H43</f>
        <v>0</v>
      </c>
      <c r="H294" s="448">
        <f>'Subfloor Across'!I43</f>
        <v>0</v>
      </c>
    </row>
    <row r="295" spans="1:8" ht="15.75" thickTop="1" x14ac:dyDescent="0.25">
      <c r="A295" s="609" t="str">
        <f>'Subfloor Across'!A44</f>
        <v>R</v>
      </c>
      <c r="B295" s="445" t="str">
        <f>'Subfloor Across'!B44</f>
        <v>R1</v>
      </c>
      <c r="C295" s="452" t="str">
        <f ca="1">'Subfloor Across'!X44</f>
        <v>None</v>
      </c>
      <c r="D295" s="450">
        <f>'Subfloor Across'!E44</f>
        <v>1</v>
      </c>
      <c r="E295" s="450">
        <f>'Subfloor Across'!F44</f>
        <v>2.4</v>
      </c>
      <c r="F295" s="450">
        <f>'Subfloor Across'!G44</f>
        <v>0</v>
      </c>
      <c r="G295" s="450">
        <f>'Subfloor Across'!H44</f>
        <v>0</v>
      </c>
      <c r="H295" s="450">
        <f>'Subfloor Across'!I44</f>
        <v>0</v>
      </c>
    </row>
    <row r="296" spans="1:8" x14ac:dyDescent="0.25">
      <c r="A296" s="607"/>
      <c r="B296" s="445" t="str">
        <f>'Subfloor Across'!B45</f>
        <v>R2</v>
      </c>
      <c r="C296" s="446" t="str">
        <f ca="1">'Subfloor Across'!X45</f>
        <v>None</v>
      </c>
      <c r="D296" s="446">
        <f>'Subfloor Across'!E45</f>
        <v>1</v>
      </c>
      <c r="E296" s="446">
        <f>'Subfloor Across'!F45</f>
        <v>2.4</v>
      </c>
      <c r="F296" s="446">
        <f>'Subfloor Across'!G45</f>
        <v>0</v>
      </c>
      <c r="G296" s="446">
        <f ca="1">'Subfloor Across'!H45</f>
        <v>0</v>
      </c>
      <c r="H296" s="446">
        <f ca="1">'Subfloor Across'!I45</f>
        <v>0</v>
      </c>
    </row>
    <row r="297" spans="1:8" x14ac:dyDescent="0.25">
      <c r="A297" s="607"/>
      <c r="B297" s="445" t="str">
        <f>'Subfloor Across'!B46</f>
        <v>R3</v>
      </c>
      <c r="C297" s="446" t="str">
        <f ca="1">'Subfloor Across'!X46</f>
        <v>None</v>
      </c>
      <c r="D297" s="446">
        <f>'Subfloor Across'!E46</f>
        <v>1</v>
      </c>
      <c r="E297" s="446">
        <f>'Subfloor Across'!F46</f>
        <v>2.4</v>
      </c>
      <c r="F297" s="446">
        <f>'Subfloor Across'!G46</f>
        <v>0</v>
      </c>
      <c r="G297" s="446">
        <f>'Subfloor Across'!H46</f>
        <v>0</v>
      </c>
      <c r="H297" s="446">
        <f>'Subfloor Across'!I46</f>
        <v>0</v>
      </c>
    </row>
    <row r="298" spans="1:8" x14ac:dyDescent="0.25">
      <c r="A298" s="607"/>
      <c r="B298" s="445" t="str">
        <f>'Subfloor Across'!B47</f>
        <v>R4</v>
      </c>
      <c r="C298" s="446" t="str">
        <f ca="1">'Subfloor Across'!X47</f>
        <v>None</v>
      </c>
      <c r="D298" s="446">
        <f>'Subfloor Across'!E47</f>
        <v>1</v>
      </c>
      <c r="E298" s="446">
        <f>'Subfloor Across'!F47</f>
        <v>2.4</v>
      </c>
      <c r="F298" s="446">
        <f>'Subfloor Across'!G47</f>
        <v>0</v>
      </c>
      <c r="G298" s="446">
        <f>'Subfloor Across'!H47</f>
        <v>0</v>
      </c>
      <c r="H298" s="446">
        <f>'Subfloor Across'!I47</f>
        <v>0</v>
      </c>
    </row>
    <row r="299" spans="1:8" x14ac:dyDescent="0.25">
      <c r="A299" s="607"/>
      <c r="B299" s="445" t="str">
        <f>'Subfloor Across'!B48</f>
        <v>R5</v>
      </c>
      <c r="C299" s="446" t="str">
        <f ca="1">'Subfloor Across'!X48</f>
        <v>UBMP 0.4-0.6</v>
      </c>
      <c r="D299" s="446">
        <f>'Subfloor Across'!E48</f>
        <v>1</v>
      </c>
      <c r="E299" s="446">
        <f>'Subfloor Across'!F48</f>
        <v>2.4</v>
      </c>
      <c r="F299" s="446">
        <f>'Subfloor Across'!G48</f>
        <v>0</v>
      </c>
      <c r="G299" s="446">
        <f ca="1">'Subfloor Across'!H48</f>
        <v>90</v>
      </c>
      <c r="H299" s="446">
        <f ca="1">'Subfloor Across'!I48</f>
        <v>110</v>
      </c>
    </row>
    <row r="300" spans="1:8" ht="15.75" thickBot="1" x14ac:dyDescent="0.3">
      <c r="A300" s="608"/>
      <c r="B300" s="447" t="str">
        <f>'Subfloor Across'!B49</f>
        <v>R6</v>
      </c>
      <c r="C300" s="448" t="str">
        <f ca="1">'Subfloor Across'!X49</f>
        <v>None</v>
      </c>
      <c r="D300" s="446">
        <f>'Subfloor Across'!E49</f>
        <v>1</v>
      </c>
      <c r="E300" s="446">
        <f>'Subfloor Across'!F49</f>
        <v>2.4</v>
      </c>
      <c r="F300" s="446">
        <f>'Subfloor Across'!G49</f>
        <v>0</v>
      </c>
      <c r="G300" s="446">
        <f>'Subfloor Across'!H49</f>
        <v>0</v>
      </c>
      <c r="H300" s="446">
        <f>'Subfloor Across'!I49</f>
        <v>0</v>
      </c>
    </row>
    <row r="301" spans="1:8" ht="17.25" thickTop="1" thickBot="1" x14ac:dyDescent="0.3">
      <c r="D301" s="579" t="s">
        <v>81</v>
      </c>
      <c r="E301" s="580"/>
      <c r="F301" s="581"/>
      <c r="G301" s="451">
        <f ca="1">SUM(G259:G300)</f>
        <v>225</v>
      </c>
      <c r="H301" s="451">
        <f ca="1">SUM(H259:H300)</f>
        <v>275</v>
      </c>
    </row>
    <row r="302" spans="1:8" ht="15.75" thickTop="1" x14ac:dyDescent="0.25"/>
    <row r="303" spans="1:8" ht="45" customHeight="1" x14ac:dyDescent="0.25">
      <c r="A303" s="441"/>
      <c r="B303" s="615" t="s">
        <v>544</v>
      </c>
      <c r="C303" s="615"/>
      <c r="D303" s="615"/>
      <c r="E303" s="615"/>
      <c r="F303" s="615"/>
      <c r="G303" s="615"/>
      <c r="H303" s="442"/>
    </row>
    <row r="304" spans="1:8" x14ac:dyDescent="0.25">
      <c r="A304" s="582" t="s">
        <v>416</v>
      </c>
      <c r="B304" s="583"/>
      <c r="C304" s="583"/>
      <c r="D304" s="583"/>
      <c r="E304" s="583"/>
      <c r="F304" s="583"/>
      <c r="G304" s="583"/>
      <c r="H304" s="584"/>
    </row>
    <row r="305" spans="1:8" ht="38.25" x14ac:dyDescent="0.25">
      <c r="A305" s="443" t="s">
        <v>0</v>
      </c>
      <c r="B305" s="443" t="s">
        <v>89</v>
      </c>
      <c r="C305" s="443" t="s">
        <v>58</v>
      </c>
      <c r="D305" s="443" t="s">
        <v>151</v>
      </c>
      <c r="E305" s="444" t="s">
        <v>150</v>
      </c>
      <c r="F305" s="444" t="s">
        <v>55</v>
      </c>
      <c r="G305" s="444" t="s">
        <v>56</v>
      </c>
      <c r="H305" s="444" t="s">
        <v>57</v>
      </c>
    </row>
    <row r="306" spans="1:8" x14ac:dyDescent="0.25">
      <c r="A306" s="609" t="str">
        <f>'Subfloor Along'!A8</f>
        <v>A</v>
      </c>
      <c r="B306" s="445" t="str">
        <f>'Subfloor Along'!B8</f>
        <v>A1</v>
      </c>
      <c r="C306" s="446" t="str">
        <f ca="1">'Subfloor Along'!X8</f>
        <v>GBF535/3000</v>
      </c>
      <c r="D306" s="446">
        <f>'Subfloor Along'!E8</f>
        <v>2</v>
      </c>
      <c r="E306" s="446">
        <f>'Subfloor Along'!F8</f>
        <v>2.4</v>
      </c>
      <c r="F306" s="446">
        <f>'Subfloor Along'!G8</f>
        <v>0</v>
      </c>
      <c r="G306" s="446">
        <f ca="1">'Subfloor Along'!H8</f>
        <v>55</v>
      </c>
      <c r="H306" s="446">
        <f ca="1">'Subfloor Along'!I8</f>
        <v>60</v>
      </c>
    </row>
    <row r="307" spans="1:8" x14ac:dyDescent="0.25">
      <c r="A307" s="607"/>
      <c r="B307" s="445" t="str">
        <f>'Subfloor Along'!B9</f>
        <v>A2</v>
      </c>
      <c r="C307" s="446" t="str">
        <f ca="1">'Subfloor Along'!X9</f>
        <v>None</v>
      </c>
      <c r="D307" s="446">
        <f>'Subfloor Along'!E9</f>
        <v>1</v>
      </c>
      <c r="E307" s="446">
        <f>'Subfloor Along'!F9</f>
        <v>2.4</v>
      </c>
      <c r="F307" s="446">
        <f>'Subfloor Along'!G9</f>
        <v>0</v>
      </c>
      <c r="G307" s="446">
        <f>'Subfloor Along'!H9</f>
        <v>0</v>
      </c>
      <c r="H307" s="446">
        <f>'Subfloor Along'!I9</f>
        <v>0</v>
      </c>
    </row>
    <row r="308" spans="1:8" x14ac:dyDescent="0.25">
      <c r="A308" s="607"/>
      <c r="B308" s="445" t="str">
        <f>'Subfloor Along'!B10</f>
        <v>A3</v>
      </c>
      <c r="C308" s="446" t="str">
        <f ca="1">'Subfloor Along'!X10</f>
        <v>None</v>
      </c>
      <c r="D308" s="446">
        <f>'Subfloor Along'!E10</f>
        <v>1</v>
      </c>
      <c r="E308" s="446">
        <f>'Subfloor Along'!F10</f>
        <v>2.4</v>
      </c>
      <c r="F308" s="446">
        <f>'Subfloor Along'!G10</f>
        <v>0</v>
      </c>
      <c r="G308" s="446">
        <f>'Subfloor Along'!H10</f>
        <v>0</v>
      </c>
      <c r="H308" s="446">
        <f>'Subfloor Along'!I10</f>
        <v>0</v>
      </c>
    </row>
    <row r="309" spans="1:8" x14ac:dyDescent="0.25">
      <c r="A309" s="607"/>
      <c r="B309" s="445" t="str">
        <f>'Subfloor Along'!B11</f>
        <v>A4</v>
      </c>
      <c r="C309" s="446" t="str">
        <f ca="1">'Subfloor Along'!X11</f>
        <v>None</v>
      </c>
      <c r="D309" s="446">
        <f>'Subfloor Along'!E11</f>
        <v>1</v>
      </c>
      <c r="E309" s="446">
        <f>'Subfloor Along'!F11</f>
        <v>2.4</v>
      </c>
      <c r="F309" s="446">
        <f>'Subfloor Along'!G11</f>
        <v>0</v>
      </c>
      <c r="G309" s="446">
        <f>'Subfloor Along'!H11</f>
        <v>0</v>
      </c>
      <c r="H309" s="446">
        <f>'Subfloor Along'!I11</f>
        <v>0</v>
      </c>
    </row>
    <row r="310" spans="1:8" x14ac:dyDescent="0.25">
      <c r="A310" s="607"/>
      <c r="B310" s="445" t="str">
        <f>'Subfloor Along'!B12</f>
        <v>A5</v>
      </c>
      <c r="C310" s="446" t="str">
        <f ca="1">'Subfloor Along'!X12</f>
        <v>None</v>
      </c>
      <c r="D310" s="446">
        <f>'Subfloor Along'!E12</f>
        <v>1</v>
      </c>
      <c r="E310" s="446">
        <f>'Subfloor Along'!F12</f>
        <v>2.4</v>
      </c>
      <c r="F310" s="446">
        <f>'Subfloor Along'!G12</f>
        <v>0</v>
      </c>
      <c r="G310" s="446">
        <f>'Subfloor Along'!H12</f>
        <v>0</v>
      </c>
      <c r="H310" s="446">
        <f>'Subfloor Along'!I12</f>
        <v>0</v>
      </c>
    </row>
    <row r="311" spans="1:8" ht="15.75" thickBot="1" x14ac:dyDescent="0.3">
      <c r="A311" s="608"/>
      <c r="B311" s="447" t="str">
        <f>'Subfloor Along'!B13</f>
        <v>A6</v>
      </c>
      <c r="C311" s="448" t="str">
        <f ca="1">'Subfloor Along'!X13</f>
        <v>None</v>
      </c>
      <c r="D311" s="448">
        <f>'Subfloor Along'!E13</f>
        <v>1</v>
      </c>
      <c r="E311" s="448">
        <f>'Subfloor Along'!F13</f>
        <v>2.4</v>
      </c>
      <c r="F311" s="448">
        <f>'Subfloor Along'!G13</f>
        <v>0</v>
      </c>
      <c r="G311" s="448">
        <f>'Subfloor Along'!H13</f>
        <v>0</v>
      </c>
      <c r="H311" s="448">
        <f>'Subfloor Along'!I13</f>
        <v>0</v>
      </c>
    </row>
    <row r="312" spans="1:8" ht="15.75" thickTop="1" x14ac:dyDescent="0.25">
      <c r="A312" s="606" t="str">
        <f>'Subfloor Along'!A14</f>
        <v>B</v>
      </c>
      <c r="B312" s="449" t="str">
        <f>'Subfloor Along'!B14</f>
        <v>B1</v>
      </c>
      <c r="C312" s="452" t="str">
        <f ca="1">'Subfloor Along'!X14</f>
        <v>None</v>
      </c>
      <c r="D312" s="452">
        <f>'Subfloor Along'!E14</f>
        <v>1</v>
      </c>
      <c r="E312" s="452">
        <f>'Subfloor Along'!F14</f>
        <v>2.4</v>
      </c>
      <c r="F312" s="452">
        <f>'Subfloor Along'!G14</f>
        <v>0</v>
      </c>
      <c r="G312" s="452">
        <f>'Subfloor Along'!H14</f>
        <v>0</v>
      </c>
      <c r="H312" s="452">
        <f>'Subfloor Along'!I14</f>
        <v>0</v>
      </c>
    </row>
    <row r="313" spans="1:8" x14ac:dyDescent="0.25">
      <c r="A313" s="607"/>
      <c r="B313" s="445" t="str">
        <f>'Subfloor Along'!B15</f>
        <v>B2</v>
      </c>
      <c r="C313" s="446" t="str">
        <f ca="1">'Subfloor Along'!X15</f>
        <v>None</v>
      </c>
      <c r="D313" s="446">
        <f>'Subfloor Along'!E15</f>
        <v>1</v>
      </c>
      <c r="E313" s="446">
        <f>'Subfloor Along'!F15</f>
        <v>2.4</v>
      </c>
      <c r="F313" s="446">
        <f>'Subfloor Along'!G15</f>
        <v>0</v>
      </c>
      <c r="G313" s="446">
        <f>'Subfloor Along'!H15</f>
        <v>0</v>
      </c>
      <c r="H313" s="446">
        <f>'Subfloor Along'!I15</f>
        <v>0</v>
      </c>
    </row>
    <row r="314" spans="1:8" x14ac:dyDescent="0.25">
      <c r="A314" s="607"/>
      <c r="B314" s="445" t="str">
        <f>'Subfloor Along'!B16</f>
        <v>B3</v>
      </c>
      <c r="C314" s="446" t="str">
        <f ca="1">'Subfloor Along'!X16</f>
        <v>None</v>
      </c>
      <c r="D314" s="446">
        <f>'Subfloor Along'!E16</f>
        <v>1</v>
      </c>
      <c r="E314" s="446">
        <f>'Subfloor Along'!F16</f>
        <v>2.4</v>
      </c>
      <c r="F314" s="446">
        <f>'Subfloor Along'!G16</f>
        <v>0</v>
      </c>
      <c r="G314" s="446">
        <f>'Subfloor Along'!H16</f>
        <v>0</v>
      </c>
      <c r="H314" s="446">
        <f>'Subfloor Along'!I16</f>
        <v>0</v>
      </c>
    </row>
    <row r="315" spans="1:8" x14ac:dyDescent="0.25">
      <c r="A315" s="607"/>
      <c r="B315" s="445" t="str">
        <f>'Subfloor Along'!B17</f>
        <v>B4</v>
      </c>
      <c r="C315" s="446" t="str">
        <f ca="1">'Subfloor Along'!X17</f>
        <v>None</v>
      </c>
      <c r="D315" s="446">
        <f>'Subfloor Along'!E17</f>
        <v>1</v>
      </c>
      <c r="E315" s="446">
        <f>'Subfloor Along'!F17</f>
        <v>2.4</v>
      </c>
      <c r="F315" s="446">
        <f>'Subfloor Along'!G17</f>
        <v>0</v>
      </c>
      <c r="G315" s="446">
        <f>'Subfloor Along'!H17</f>
        <v>0</v>
      </c>
      <c r="H315" s="446">
        <f>'Subfloor Along'!I17</f>
        <v>0</v>
      </c>
    </row>
    <row r="316" spans="1:8" x14ac:dyDescent="0.25">
      <c r="A316" s="607"/>
      <c r="B316" s="445" t="str">
        <f>'Subfloor Along'!B18</f>
        <v>B5</v>
      </c>
      <c r="C316" s="446" t="str">
        <f ca="1">'Subfloor Along'!X18</f>
        <v>None</v>
      </c>
      <c r="D316" s="446">
        <f>'Subfloor Along'!E18</f>
        <v>1</v>
      </c>
      <c r="E316" s="446">
        <f>'Subfloor Along'!F18</f>
        <v>2.4</v>
      </c>
      <c r="F316" s="446">
        <f>'Subfloor Along'!G18</f>
        <v>0</v>
      </c>
      <c r="G316" s="446">
        <f>'Subfloor Along'!H18</f>
        <v>0</v>
      </c>
      <c r="H316" s="446">
        <f>'Subfloor Along'!I18</f>
        <v>0</v>
      </c>
    </row>
    <row r="317" spans="1:8" ht="15.75" thickBot="1" x14ac:dyDescent="0.3">
      <c r="A317" s="608"/>
      <c r="B317" s="447" t="str">
        <f>'Subfloor Along'!B19</f>
        <v>B6</v>
      </c>
      <c r="C317" s="448" t="str">
        <f ca="1">'Subfloor Along'!X19</f>
        <v>None</v>
      </c>
      <c r="D317" s="448">
        <f>'Subfloor Along'!E19</f>
        <v>1</v>
      </c>
      <c r="E317" s="448">
        <f>'Subfloor Along'!F19</f>
        <v>2.4</v>
      </c>
      <c r="F317" s="448">
        <f>'Subfloor Along'!G19</f>
        <v>0</v>
      </c>
      <c r="G317" s="448">
        <f>'Subfloor Along'!H19</f>
        <v>0</v>
      </c>
      <c r="H317" s="448">
        <f>'Subfloor Along'!I19</f>
        <v>0</v>
      </c>
    </row>
    <row r="318" spans="1:8" ht="15.75" thickTop="1" x14ac:dyDescent="0.25">
      <c r="A318" s="609" t="str">
        <f>'Subfloor Along'!A20</f>
        <v>C</v>
      </c>
      <c r="B318" s="445" t="str">
        <f>'Subfloor Along'!B20</f>
        <v>C1</v>
      </c>
      <c r="C318" s="450" t="str">
        <f ca="1">'Subfloor Along'!X20</f>
        <v>None</v>
      </c>
      <c r="D318" s="450">
        <f>'Subfloor Along'!E20</f>
        <v>1</v>
      </c>
      <c r="E318" s="450">
        <f>'Subfloor Along'!F20</f>
        <v>2.4</v>
      </c>
      <c r="F318" s="450">
        <f>'Subfloor Along'!G20</f>
        <v>0</v>
      </c>
      <c r="G318" s="450">
        <f>'Subfloor Along'!H20</f>
        <v>0</v>
      </c>
      <c r="H318" s="450">
        <f>'Subfloor Along'!I20</f>
        <v>0</v>
      </c>
    </row>
    <row r="319" spans="1:8" x14ac:dyDescent="0.25">
      <c r="A319" s="607"/>
      <c r="B319" s="445" t="str">
        <f>'Subfloor Along'!B21</f>
        <v>C2</v>
      </c>
      <c r="C319" s="446" t="str">
        <f ca="1">'Subfloor Along'!X21</f>
        <v>None</v>
      </c>
      <c r="D319" s="446">
        <f>'Subfloor Along'!E21</f>
        <v>1</v>
      </c>
      <c r="E319" s="446">
        <f>'Subfloor Along'!F21</f>
        <v>2.4</v>
      </c>
      <c r="F319" s="446">
        <f>'Subfloor Along'!G21</f>
        <v>0</v>
      </c>
      <c r="G319" s="446">
        <f>'Subfloor Along'!H21</f>
        <v>0</v>
      </c>
      <c r="H319" s="446">
        <f>'Subfloor Along'!I21</f>
        <v>0</v>
      </c>
    </row>
    <row r="320" spans="1:8" x14ac:dyDescent="0.25">
      <c r="A320" s="607"/>
      <c r="B320" s="445" t="str">
        <f>'Subfloor Along'!B22</f>
        <v>C3</v>
      </c>
      <c r="C320" s="446" t="str">
        <f ca="1">'Subfloor Along'!X22</f>
        <v>None</v>
      </c>
      <c r="D320" s="446">
        <f>'Subfloor Along'!E22</f>
        <v>1</v>
      </c>
      <c r="E320" s="446">
        <f>'Subfloor Along'!F22</f>
        <v>2.4</v>
      </c>
      <c r="F320" s="446">
        <f>'Subfloor Along'!G22</f>
        <v>0</v>
      </c>
      <c r="G320" s="446">
        <f>'Subfloor Along'!H22</f>
        <v>0</v>
      </c>
      <c r="H320" s="446">
        <f>'Subfloor Along'!I22</f>
        <v>0</v>
      </c>
    </row>
    <row r="321" spans="1:8" x14ac:dyDescent="0.25">
      <c r="A321" s="607"/>
      <c r="B321" s="445" t="str">
        <f>'Subfloor Along'!B23</f>
        <v>C4</v>
      </c>
      <c r="C321" s="446" t="str">
        <f ca="1">'Subfloor Along'!X23</f>
        <v>None</v>
      </c>
      <c r="D321" s="446">
        <f>'Subfloor Along'!E23</f>
        <v>1</v>
      </c>
      <c r="E321" s="446">
        <f>'Subfloor Along'!F23</f>
        <v>2.4</v>
      </c>
      <c r="F321" s="446">
        <f>'Subfloor Along'!G23</f>
        <v>0</v>
      </c>
      <c r="G321" s="446">
        <f>'Subfloor Along'!H23</f>
        <v>0</v>
      </c>
      <c r="H321" s="446">
        <f>'Subfloor Along'!I23</f>
        <v>0</v>
      </c>
    </row>
    <row r="322" spans="1:8" x14ac:dyDescent="0.25">
      <c r="A322" s="607"/>
      <c r="B322" s="445" t="str">
        <f>'Subfloor Along'!B24</f>
        <v>C5</v>
      </c>
      <c r="C322" s="446" t="str">
        <f ca="1">'Subfloor Along'!X24</f>
        <v>None</v>
      </c>
      <c r="D322" s="446">
        <f>'Subfloor Along'!E24</f>
        <v>1</v>
      </c>
      <c r="E322" s="446">
        <f>'Subfloor Along'!F24</f>
        <v>2.4</v>
      </c>
      <c r="F322" s="446">
        <f>'Subfloor Along'!G24</f>
        <v>0</v>
      </c>
      <c r="G322" s="446">
        <f>'Subfloor Along'!H24</f>
        <v>0</v>
      </c>
      <c r="H322" s="446">
        <f>'Subfloor Along'!I24</f>
        <v>0</v>
      </c>
    </row>
    <row r="323" spans="1:8" ht="15.75" thickBot="1" x14ac:dyDescent="0.3">
      <c r="A323" s="608"/>
      <c r="B323" s="447" t="str">
        <f>'Subfloor Along'!B25</f>
        <v>C6</v>
      </c>
      <c r="C323" s="448" t="str">
        <f ca="1">'Subfloor Along'!X25</f>
        <v>None</v>
      </c>
      <c r="D323" s="448">
        <f>'Subfloor Along'!E25</f>
        <v>1</v>
      </c>
      <c r="E323" s="448">
        <f>'Subfloor Along'!F25</f>
        <v>2.4</v>
      </c>
      <c r="F323" s="448">
        <f>'Subfloor Along'!G25</f>
        <v>0</v>
      </c>
      <c r="G323" s="448">
        <f>'Subfloor Along'!H25</f>
        <v>0</v>
      </c>
      <c r="H323" s="448">
        <f>'Subfloor Along'!I25</f>
        <v>0</v>
      </c>
    </row>
    <row r="324" spans="1:8" ht="15.75" thickTop="1" x14ac:dyDescent="0.25">
      <c r="A324" s="606" t="str">
        <f>'Subfloor Along'!A26</f>
        <v>D</v>
      </c>
      <c r="B324" s="449" t="str">
        <f>'Subfloor Along'!B26</f>
        <v>D1</v>
      </c>
      <c r="C324" s="452" t="str">
        <f ca="1">'Subfloor Along'!X26</f>
        <v>None</v>
      </c>
      <c r="D324" s="452">
        <f>'Subfloor Along'!E26</f>
        <v>1</v>
      </c>
      <c r="E324" s="452">
        <f>'Subfloor Along'!F26</f>
        <v>2.4</v>
      </c>
      <c r="F324" s="452">
        <f>'Subfloor Along'!G26</f>
        <v>0</v>
      </c>
      <c r="G324" s="452">
        <f>'Subfloor Along'!H26</f>
        <v>0</v>
      </c>
      <c r="H324" s="452">
        <f>'Subfloor Along'!I26</f>
        <v>0</v>
      </c>
    </row>
    <row r="325" spans="1:8" x14ac:dyDescent="0.25">
      <c r="A325" s="607"/>
      <c r="B325" s="445" t="str">
        <f>'Subfloor Along'!B27</f>
        <v>D2</v>
      </c>
      <c r="C325" s="446" t="str">
        <f ca="1">'Subfloor Along'!X27</f>
        <v>None</v>
      </c>
      <c r="D325" s="446">
        <f>'Subfloor Along'!E27</f>
        <v>1</v>
      </c>
      <c r="E325" s="446">
        <f>'Subfloor Along'!F27</f>
        <v>2.4</v>
      </c>
      <c r="F325" s="446">
        <f>'Subfloor Along'!G27</f>
        <v>0</v>
      </c>
      <c r="G325" s="446">
        <f>'Subfloor Along'!H27</f>
        <v>0</v>
      </c>
      <c r="H325" s="446">
        <f>'Subfloor Along'!I27</f>
        <v>0</v>
      </c>
    </row>
    <row r="326" spans="1:8" x14ac:dyDescent="0.25">
      <c r="A326" s="607"/>
      <c r="B326" s="445" t="str">
        <f>'Subfloor Along'!B28</f>
        <v>D3</v>
      </c>
      <c r="C326" s="446" t="str">
        <f ca="1">'Subfloor Along'!X28</f>
        <v>None</v>
      </c>
      <c r="D326" s="446">
        <f>'Subfloor Along'!E28</f>
        <v>1</v>
      </c>
      <c r="E326" s="446">
        <f>'Subfloor Along'!F28</f>
        <v>2.4</v>
      </c>
      <c r="F326" s="446">
        <f>'Subfloor Along'!G28</f>
        <v>0</v>
      </c>
      <c r="G326" s="446">
        <f>'Subfloor Along'!H28</f>
        <v>0</v>
      </c>
      <c r="H326" s="446">
        <f>'Subfloor Along'!I28</f>
        <v>0</v>
      </c>
    </row>
    <row r="327" spans="1:8" x14ac:dyDescent="0.25">
      <c r="A327" s="607"/>
      <c r="B327" s="445" t="str">
        <f>'Subfloor Along'!B29</f>
        <v>D4</v>
      </c>
      <c r="C327" s="446" t="str">
        <f ca="1">'Subfloor Along'!X29</f>
        <v>None</v>
      </c>
      <c r="D327" s="446">
        <f>'Subfloor Along'!E29</f>
        <v>1</v>
      </c>
      <c r="E327" s="446">
        <f>'Subfloor Along'!F29</f>
        <v>2.4</v>
      </c>
      <c r="F327" s="446">
        <f>'Subfloor Along'!G29</f>
        <v>0</v>
      </c>
      <c r="G327" s="446">
        <f>'Subfloor Along'!H29</f>
        <v>0</v>
      </c>
      <c r="H327" s="446">
        <f>'Subfloor Along'!I29</f>
        <v>0</v>
      </c>
    </row>
    <row r="328" spans="1:8" x14ac:dyDescent="0.25">
      <c r="A328" s="607"/>
      <c r="B328" s="445" t="str">
        <f>'Subfloor Along'!B30</f>
        <v>D5</v>
      </c>
      <c r="C328" s="446" t="str">
        <f ca="1">'Subfloor Along'!X30</f>
        <v>None</v>
      </c>
      <c r="D328" s="446">
        <f>'Subfloor Along'!E30</f>
        <v>1</v>
      </c>
      <c r="E328" s="446">
        <f>'Subfloor Along'!F30</f>
        <v>2.4</v>
      </c>
      <c r="F328" s="446">
        <f>'Subfloor Along'!G30</f>
        <v>0</v>
      </c>
      <c r="G328" s="446">
        <f>'Subfloor Along'!H30</f>
        <v>0</v>
      </c>
      <c r="H328" s="446">
        <f>'Subfloor Along'!I30</f>
        <v>0</v>
      </c>
    </row>
    <row r="329" spans="1:8" ht="15.75" thickBot="1" x14ac:dyDescent="0.3">
      <c r="A329" s="608"/>
      <c r="B329" s="447" t="str">
        <f>'Subfloor Along'!B31</f>
        <v>D6</v>
      </c>
      <c r="C329" s="448" t="str">
        <f ca="1">'Subfloor Along'!X31</f>
        <v>None</v>
      </c>
      <c r="D329" s="448">
        <f>'Subfloor Along'!E31</f>
        <v>1</v>
      </c>
      <c r="E329" s="448">
        <f>'Subfloor Along'!F31</f>
        <v>2.4</v>
      </c>
      <c r="F329" s="448">
        <f>'Subfloor Along'!G31</f>
        <v>0</v>
      </c>
      <c r="G329" s="448">
        <f ca="1">'Subfloor Along'!H31</f>
        <v>0</v>
      </c>
      <c r="H329" s="448">
        <f ca="1">'Subfloor Along'!I31</f>
        <v>0</v>
      </c>
    </row>
    <row r="330" spans="1:8" ht="15.75" thickTop="1" x14ac:dyDescent="0.25">
      <c r="A330" s="609" t="str">
        <f>'Subfloor Along'!A32</f>
        <v>E</v>
      </c>
      <c r="B330" s="445" t="str">
        <f>'Subfloor Along'!B32</f>
        <v>E1</v>
      </c>
      <c r="C330" s="452" t="str">
        <f ca="1">'Subfloor Along'!X32</f>
        <v>None</v>
      </c>
      <c r="D330" s="452">
        <f>'Subfloor Along'!E32</f>
        <v>1</v>
      </c>
      <c r="E330" s="452">
        <f>'Subfloor Along'!F32</f>
        <v>2.4</v>
      </c>
      <c r="F330" s="452">
        <f>'Subfloor Along'!G32</f>
        <v>0</v>
      </c>
      <c r="G330" s="452">
        <f>'Subfloor Along'!H32</f>
        <v>0</v>
      </c>
      <c r="H330" s="452">
        <f>'Subfloor Along'!I32</f>
        <v>0</v>
      </c>
    </row>
    <row r="331" spans="1:8" x14ac:dyDescent="0.25">
      <c r="A331" s="607"/>
      <c r="B331" s="445" t="str">
        <f>'Subfloor Along'!B33</f>
        <v>E2</v>
      </c>
      <c r="C331" s="446" t="str">
        <f ca="1">'Subfloor Along'!X33</f>
        <v>None</v>
      </c>
      <c r="D331" s="446">
        <f>'Subfloor Along'!E33</f>
        <v>1</v>
      </c>
      <c r="E331" s="446">
        <f>'Subfloor Along'!F33</f>
        <v>2.4</v>
      </c>
      <c r="F331" s="446">
        <f>'Subfloor Along'!G33</f>
        <v>0</v>
      </c>
      <c r="G331" s="446">
        <f ca="1">'Subfloor Along'!H33</f>
        <v>0</v>
      </c>
      <c r="H331" s="446">
        <f ca="1">'Subfloor Along'!I33</f>
        <v>0</v>
      </c>
    </row>
    <row r="332" spans="1:8" x14ac:dyDescent="0.25">
      <c r="A332" s="607"/>
      <c r="B332" s="445" t="str">
        <f>'Subfloor Along'!B34</f>
        <v>E3</v>
      </c>
      <c r="C332" s="446" t="str">
        <f ca="1">'Subfloor Along'!X34</f>
        <v>None</v>
      </c>
      <c r="D332" s="446">
        <f>'Subfloor Along'!E34</f>
        <v>1</v>
      </c>
      <c r="E332" s="446">
        <f>'Subfloor Along'!F34</f>
        <v>2.4</v>
      </c>
      <c r="F332" s="446">
        <f>'Subfloor Along'!G34</f>
        <v>0</v>
      </c>
      <c r="G332" s="446">
        <f ca="1">'Subfloor Along'!H34</f>
        <v>0</v>
      </c>
      <c r="H332" s="446">
        <f ca="1">'Subfloor Along'!I34</f>
        <v>0</v>
      </c>
    </row>
    <row r="333" spans="1:8" x14ac:dyDescent="0.25">
      <c r="A333" s="607"/>
      <c r="B333" s="445" t="str">
        <f>'Subfloor Along'!B35</f>
        <v>E4</v>
      </c>
      <c r="C333" s="446" t="str">
        <f ca="1">'Subfloor Along'!X35</f>
        <v>None</v>
      </c>
      <c r="D333" s="446">
        <f>'Subfloor Along'!E35</f>
        <v>1</v>
      </c>
      <c r="E333" s="446">
        <f>'Subfloor Along'!F35</f>
        <v>2.4</v>
      </c>
      <c r="F333" s="446">
        <f>'Subfloor Along'!G35</f>
        <v>0</v>
      </c>
      <c r="G333" s="446">
        <f ca="1">'Subfloor Along'!H35</f>
        <v>0</v>
      </c>
      <c r="H333" s="446">
        <f ca="1">'Subfloor Along'!I35</f>
        <v>0</v>
      </c>
    </row>
    <row r="334" spans="1:8" x14ac:dyDescent="0.25">
      <c r="A334" s="607"/>
      <c r="B334" s="445" t="str">
        <f>'Subfloor Along'!B36</f>
        <v>E5</v>
      </c>
      <c r="C334" s="446" t="str">
        <f ca="1">'Subfloor Along'!X36</f>
        <v>None</v>
      </c>
      <c r="D334" s="446">
        <f>'Subfloor Along'!E36</f>
        <v>1</v>
      </c>
      <c r="E334" s="446">
        <f>'Subfloor Along'!F36</f>
        <v>2.4</v>
      </c>
      <c r="F334" s="446">
        <f>'Subfloor Along'!G36</f>
        <v>0</v>
      </c>
      <c r="G334" s="446">
        <f>'Subfloor Along'!H36</f>
        <v>0</v>
      </c>
      <c r="H334" s="446">
        <f>'Subfloor Along'!I36</f>
        <v>0</v>
      </c>
    </row>
    <row r="335" spans="1:8" ht="15.75" thickBot="1" x14ac:dyDescent="0.3">
      <c r="A335" s="608"/>
      <c r="B335" s="447" t="str">
        <f>'Subfloor Along'!B37</f>
        <v>E6</v>
      </c>
      <c r="C335" s="448">
        <f ca="1">'Subfloor Along'!X37</f>
        <v>0</v>
      </c>
      <c r="D335" s="448">
        <f>'Subfloor Along'!E37</f>
        <v>1</v>
      </c>
      <c r="E335" s="448">
        <f>'Subfloor Along'!F37</f>
        <v>2.4</v>
      </c>
      <c r="F335" s="448">
        <f>'Subfloor Along'!G37</f>
        <v>0</v>
      </c>
      <c r="G335" s="448">
        <f ca="1">'Subfloor Along'!H37</f>
        <v>0</v>
      </c>
      <c r="H335" s="448">
        <f ca="1">'Subfloor Along'!I37</f>
        <v>0</v>
      </c>
    </row>
    <row r="336" spans="1:8" ht="15.75" thickTop="1" x14ac:dyDescent="0.25">
      <c r="A336" s="606" t="str">
        <f>'Subfloor Along'!A38</f>
        <v>F</v>
      </c>
      <c r="B336" s="449" t="str">
        <f>'Subfloor Along'!B38</f>
        <v>F1</v>
      </c>
      <c r="C336" s="452" t="str">
        <f ca="1">'Subfloor Along'!X38</f>
        <v>None</v>
      </c>
      <c r="D336" s="452">
        <f>'Subfloor Along'!E38</f>
        <v>1</v>
      </c>
      <c r="E336" s="452">
        <f>'Subfloor Along'!F38</f>
        <v>2.4</v>
      </c>
      <c r="F336" s="452">
        <f>'Subfloor Along'!G38</f>
        <v>0</v>
      </c>
      <c r="G336" s="452">
        <f ca="1">'Subfloor Along'!H38</f>
        <v>0</v>
      </c>
      <c r="H336" s="452">
        <f ca="1">'Subfloor Along'!I38</f>
        <v>0</v>
      </c>
    </row>
    <row r="337" spans="1:8" x14ac:dyDescent="0.25">
      <c r="A337" s="607"/>
      <c r="B337" s="445" t="str">
        <f>'Subfloor Along'!B39</f>
        <v>F2</v>
      </c>
      <c r="C337" s="446" t="str">
        <f ca="1">'Subfloor Along'!X39</f>
        <v>M2 (1.5-3.0m)</v>
      </c>
      <c r="D337" s="446">
        <f>'Subfloor Along'!E39</f>
        <v>1</v>
      </c>
      <c r="E337" s="446">
        <f>'Subfloor Along'!F39</f>
        <v>2.4</v>
      </c>
      <c r="F337" s="446">
        <f>'Subfloor Along'!G39</f>
        <v>0</v>
      </c>
      <c r="G337" s="446">
        <f ca="1">'Subfloor Along'!H39</f>
        <v>0</v>
      </c>
      <c r="H337" s="446">
        <f ca="1">'Subfloor Along'!I39</f>
        <v>0</v>
      </c>
    </row>
    <row r="338" spans="1:8" x14ac:dyDescent="0.25">
      <c r="A338" s="607"/>
      <c r="B338" s="445" t="str">
        <f>'Subfloor Along'!B40</f>
        <v>F3</v>
      </c>
      <c r="C338" s="446" t="str">
        <f ca="1">'Subfloor Along'!X40</f>
        <v>None</v>
      </c>
      <c r="D338" s="446">
        <f>'Subfloor Along'!E40</f>
        <v>1</v>
      </c>
      <c r="E338" s="446">
        <f>'Subfloor Along'!F40</f>
        <v>2.4</v>
      </c>
      <c r="F338" s="446">
        <f>'Subfloor Along'!G40</f>
        <v>0</v>
      </c>
      <c r="G338" s="446">
        <f ca="1">'Subfloor Along'!H40</f>
        <v>0</v>
      </c>
      <c r="H338" s="446">
        <f ca="1">'Subfloor Along'!I40</f>
        <v>0</v>
      </c>
    </row>
    <row r="339" spans="1:8" x14ac:dyDescent="0.25">
      <c r="A339" s="607"/>
      <c r="B339" s="445" t="str">
        <f>'Subfloor Along'!B41</f>
        <v>F4</v>
      </c>
      <c r="C339" s="446" t="str">
        <f ca="1">'Subfloor Along'!X41</f>
        <v>anchor pile</v>
      </c>
      <c r="D339" s="446">
        <f>'Subfloor Along'!E41</f>
        <v>1</v>
      </c>
      <c r="E339" s="446">
        <f>'Subfloor Along'!F41</f>
        <v>2.4</v>
      </c>
      <c r="F339" s="446">
        <f>'Subfloor Along'!G41</f>
        <v>0</v>
      </c>
      <c r="G339" s="446">
        <f ca="1">'Subfloor Along'!H41</f>
        <v>0</v>
      </c>
      <c r="H339" s="446">
        <f ca="1">'Subfloor Along'!I41</f>
        <v>0</v>
      </c>
    </row>
    <row r="340" spans="1:8" x14ac:dyDescent="0.25">
      <c r="A340" s="607"/>
      <c r="B340" s="445" t="str">
        <f>'Subfloor Along'!B42</f>
        <v>F5</v>
      </c>
      <c r="C340" s="446" t="str">
        <f ca="1">'Subfloor Along'!X42</f>
        <v>None</v>
      </c>
      <c r="D340" s="446">
        <f>'Subfloor Along'!E42</f>
        <v>1</v>
      </c>
      <c r="E340" s="446">
        <f>'Subfloor Along'!F42</f>
        <v>2.4</v>
      </c>
      <c r="F340" s="446">
        <f>'Subfloor Along'!G42</f>
        <v>0</v>
      </c>
      <c r="G340" s="446">
        <f>'Subfloor Along'!H42</f>
        <v>0</v>
      </c>
      <c r="H340" s="446">
        <f>'Subfloor Along'!I42</f>
        <v>0</v>
      </c>
    </row>
    <row r="341" spans="1:8" ht="15.75" thickBot="1" x14ac:dyDescent="0.3">
      <c r="A341" s="608"/>
      <c r="B341" s="447" t="str">
        <f>'Subfloor Along'!B43</f>
        <v>F6</v>
      </c>
      <c r="C341" s="448" t="str">
        <f ca="1">'Subfloor Along'!X43</f>
        <v>None</v>
      </c>
      <c r="D341" s="448">
        <f>'Subfloor Along'!E43</f>
        <v>1</v>
      </c>
      <c r="E341" s="448">
        <f>'Subfloor Along'!F43</f>
        <v>2.4</v>
      </c>
      <c r="F341" s="448">
        <f>'Subfloor Along'!G43</f>
        <v>0</v>
      </c>
      <c r="G341" s="448">
        <f>'Subfloor Along'!H43</f>
        <v>0</v>
      </c>
      <c r="H341" s="448">
        <f>'Subfloor Along'!I43</f>
        <v>0</v>
      </c>
    </row>
    <row r="342" spans="1:8" ht="15.75" thickTop="1" x14ac:dyDescent="0.25">
      <c r="A342" s="609" t="str">
        <f>'Subfloor Along'!A44</f>
        <v>G</v>
      </c>
      <c r="B342" s="445" t="str">
        <f>'Subfloor Along'!B44</f>
        <v>G1</v>
      </c>
      <c r="C342" s="452" t="str">
        <f ca="1">'Subfloor Along'!X44</f>
        <v>None</v>
      </c>
      <c r="D342" s="450">
        <f>'Subfloor Along'!E44</f>
        <v>1</v>
      </c>
      <c r="E342" s="450">
        <f>'Subfloor Along'!F44</f>
        <v>2.4</v>
      </c>
      <c r="F342" s="450">
        <f>'Subfloor Along'!G44</f>
        <v>1</v>
      </c>
      <c r="G342" s="450">
        <f>'Subfloor Along'!H44</f>
        <v>0</v>
      </c>
      <c r="H342" s="450">
        <f>'Subfloor Along'!I44</f>
        <v>0</v>
      </c>
    </row>
    <row r="343" spans="1:8" x14ac:dyDescent="0.25">
      <c r="A343" s="607"/>
      <c r="B343" s="445" t="str">
        <f>'Subfloor Along'!B45</f>
        <v>G2</v>
      </c>
      <c r="C343" s="446" t="str">
        <f ca="1">'Subfloor Along'!X45</f>
        <v>cantilever pile</v>
      </c>
      <c r="D343" s="446">
        <f>'Subfloor Along'!E45</f>
        <v>1</v>
      </c>
      <c r="E343" s="446">
        <f>'Subfloor Along'!F45</f>
        <v>2.4</v>
      </c>
      <c r="F343" s="446">
        <f>'Subfloor Along'!G45</f>
        <v>0</v>
      </c>
      <c r="G343" s="446">
        <f ca="1">'Subfloor Along'!H45</f>
        <v>50</v>
      </c>
      <c r="H343" s="446">
        <f ca="1">'Subfloor Along'!I45</f>
        <v>50</v>
      </c>
    </row>
    <row r="344" spans="1:8" x14ac:dyDescent="0.25">
      <c r="A344" s="607"/>
      <c r="B344" s="445" t="str">
        <f>'Subfloor Along'!B46</f>
        <v>G3</v>
      </c>
      <c r="C344" s="446" t="str">
        <f ca="1">'Subfloor Along'!X46</f>
        <v>None</v>
      </c>
      <c r="D344" s="446">
        <f>'Subfloor Along'!E46</f>
        <v>1</v>
      </c>
      <c r="E344" s="446">
        <f>'Subfloor Along'!F46</f>
        <v>2.4</v>
      </c>
      <c r="F344" s="446">
        <f>'Subfloor Along'!G46</f>
        <v>0</v>
      </c>
      <c r="G344" s="446">
        <f ca="1">'Subfloor Along'!H46</f>
        <v>0</v>
      </c>
      <c r="H344" s="446">
        <f ca="1">'Subfloor Along'!I46</f>
        <v>0</v>
      </c>
    </row>
    <row r="345" spans="1:8" x14ac:dyDescent="0.25">
      <c r="A345" s="607"/>
      <c r="B345" s="445" t="str">
        <f>'Subfloor Along'!B47</f>
        <v>G4</v>
      </c>
      <c r="C345" s="446" t="str">
        <f ca="1">'Subfloor Along'!X47</f>
        <v>M2 (1.5-3.0m)</v>
      </c>
      <c r="D345" s="446">
        <f>'Subfloor Along'!E47</f>
        <v>1</v>
      </c>
      <c r="E345" s="446">
        <f>'Subfloor Along'!F47</f>
        <v>2.4</v>
      </c>
      <c r="F345" s="446">
        <f>'Subfloor Along'!G47</f>
        <v>0</v>
      </c>
      <c r="G345" s="446">
        <f ca="1">'Subfloor Along'!H47</f>
        <v>0</v>
      </c>
      <c r="H345" s="446">
        <f ca="1">'Subfloor Along'!I47</f>
        <v>0</v>
      </c>
    </row>
    <row r="346" spans="1:8" x14ac:dyDescent="0.25">
      <c r="A346" s="607"/>
      <c r="B346" s="445" t="str">
        <f>'Subfloor Along'!B48</f>
        <v>G5</v>
      </c>
      <c r="C346" s="446" t="str">
        <f ca="1">'Subfloor Along'!X48</f>
        <v>None</v>
      </c>
      <c r="D346" s="446">
        <f>'Subfloor Along'!E48</f>
        <v>1</v>
      </c>
      <c r="E346" s="446">
        <f>'Subfloor Along'!F48</f>
        <v>2.4</v>
      </c>
      <c r="F346" s="446">
        <f>'Subfloor Along'!G48</f>
        <v>0</v>
      </c>
      <c r="G346" s="446">
        <f ca="1">'Subfloor Along'!H48</f>
        <v>0</v>
      </c>
      <c r="H346" s="446">
        <f ca="1">'Subfloor Along'!I48</f>
        <v>0</v>
      </c>
    </row>
    <row r="347" spans="1:8" ht="15.75" thickBot="1" x14ac:dyDescent="0.3">
      <c r="A347" s="608"/>
      <c r="B347" s="447" t="str">
        <f>'Subfloor Along'!B49</f>
        <v>G6</v>
      </c>
      <c r="C347" s="448" t="str">
        <f ca="1">'Subfloor Along'!X49</f>
        <v>UBFRP 1.2-2.4</v>
      </c>
      <c r="D347" s="446">
        <f>'Subfloor Along'!E49</f>
        <v>1</v>
      </c>
      <c r="E347" s="446">
        <f>'Subfloor Along'!F49</f>
        <v>2.7</v>
      </c>
      <c r="F347" s="446">
        <f>'Subfloor Along'!G49</f>
        <v>0</v>
      </c>
      <c r="G347" s="446">
        <f ca="1">'Subfloor Along'!H49</f>
        <v>0</v>
      </c>
      <c r="H347" s="446">
        <f ca="1">'Subfloor Along'!I49</f>
        <v>0</v>
      </c>
    </row>
    <row r="348" spans="1:8" ht="17.25" thickTop="1" thickBot="1" x14ac:dyDescent="0.3">
      <c r="D348" s="579" t="s">
        <v>81</v>
      </c>
      <c r="E348" s="580"/>
      <c r="F348" s="581"/>
      <c r="G348" s="451">
        <f ca="1">SUM(G306:G347)</f>
        <v>105</v>
      </c>
      <c r="H348" s="451">
        <f ca="1">SUM(H306:H347)</f>
        <v>110</v>
      </c>
    </row>
    <row r="349" spans="1:8" ht="15.75" thickTop="1" x14ac:dyDescent="0.25"/>
  </sheetData>
  <sheetProtection algorithmName="SHA-512" hashValue="bPptdYl5Bm+H0H0/RT13cqsRp6RMofnf/XM2kVD5LjwIT8LV1BRIBg6vlY09pe9IpJI3fNwOiZux6YaIJCKeJw==" saltValue="fHVjq9CpEWB6r9PQ8XHXxg==" spinCount="100000" sheet="1" objects="1" scenarios="1"/>
  <mergeCells count="77">
    <mergeCell ref="D254:F254"/>
    <mergeCell ref="B256:G256"/>
    <mergeCell ref="A257:H257"/>
    <mergeCell ref="D301:F301"/>
    <mergeCell ref="B303:G303"/>
    <mergeCell ref="D160:F160"/>
    <mergeCell ref="B162:G162"/>
    <mergeCell ref="A163:H163"/>
    <mergeCell ref="D207:F207"/>
    <mergeCell ref="B209:G209"/>
    <mergeCell ref="A183:A188"/>
    <mergeCell ref="A189:A194"/>
    <mergeCell ref="A195:A200"/>
    <mergeCell ref="A201:A206"/>
    <mergeCell ref="B68:G68"/>
    <mergeCell ref="A69:H69"/>
    <mergeCell ref="D113:F113"/>
    <mergeCell ref="B115:G115"/>
    <mergeCell ref="A116:H116"/>
    <mergeCell ref="A71:A76"/>
    <mergeCell ref="A77:A82"/>
    <mergeCell ref="A83:A88"/>
    <mergeCell ref="A89:A94"/>
    <mergeCell ref="A95:A100"/>
    <mergeCell ref="A101:A106"/>
    <mergeCell ref="A107:A112"/>
    <mergeCell ref="C33:D33"/>
    <mergeCell ref="E33:F33"/>
    <mergeCell ref="G33:H33"/>
    <mergeCell ref="C34:D34"/>
    <mergeCell ref="E34:F34"/>
    <mergeCell ref="G34:H34"/>
    <mergeCell ref="A118:A123"/>
    <mergeCell ref="A124:A129"/>
    <mergeCell ref="A130:A135"/>
    <mergeCell ref="A136:A141"/>
    <mergeCell ref="A142:A147"/>
    <mergeCell ref="A148:A153"/>
    <mergeCell ref="A154:A159"/>
    <mergeCell ref="A165:A170"/>
    <mergeCell ref="A171:A176"/>
    <mergeCell ref="A177:A182"/>
    <mergeCell ref="A212:A217"/>
    <mergeCell ref="A218:A223"/>
    <mergeCell ref="A224:A229"/>
    <mergeCell ref="A230:A235"/>
    <mergeCell ref="A210:H210"/>
    <mergeCell ref="A236:A241"/>
    <mergeCell ref="A242:A247"/>
    <mergeCell ref="A248:A253"/>
    <mergeCell ref="A259:A264"/>
    <mergeCell ref="A265:A270"/>
    <mergeCell ref="A318:A323"/>
    <mergeCell ref="A324:A329"/>
    <mergeCell ref="A330:A335"/>
    <mergeCell ref="A271:A276"/>
    <mergeCell ref="A277:A282"/>
    <mergeCell ref="A283:A288"/>
    <mergeCell ref="A289:A294"/>
    <mergeCell ref="A295:A300"/>
    <mergeCell ref="A304:H304"/>
    <mergeCell ref="D348:F348"/>
    <mergeCell ref="A6:H6"/>
    <mergeCell ref="B3:G5"/>
    <mergeCell ref="A21:H21"/>
    <mergeCell ref="A46:H46"/>
    <mergeCell ref="A54:H54"/>
    <mergeCell ref="A62:H62"/>
    <mergeCell ref="B35:G35"/>
    <mergeCell ref="A36:H36"/>
    <mergeCell ref="G22:H22"/>
    <mergeCell ref="A336:A341"/>
    <mergeCell ref="A342:A347"/>
    <mergeCell ref="C22:D22"/>
    <mergeCell ref="E22:F22"/>
    <mergeCell ref="A306:A311"/>
    <mergeCell ref="A312:A317"/>
  </mergeCells>
  <conditionalFormatting sqref="G33:G34 C33:E34">
    <cfRule type="expression" dxfId="175" priority="15">
      <formula>(C25-D25)&gt;0</formula>
    </cfRule>
  </conditionalFormatting>
  <conditionalFormatting sqref="F33:F34">
    <cfRule type="expression" dxfId="174" priority="19">
      <formula>(F25-#REF!)&gt;0</formula>
    </cfRule>
  </conditionalFormatting>
  <conditionalFormatting sqref="C33:D33">
    <cfRule type="expression" dxfId="173" priority="6">
      <formula>(C25-D25)&gt;0</formula>
    </cfRule>
  </conditionalFormatting>
  <conditionalFormatting sqref="C34:D34">
    <cfRule type="expression" dxfId="172" priority="5">
      <formula>(C26-D26)&gt;0</formula>
    </cfRule>
  </conditionalFormatting>
  <conditionalFormatting sqref="E33:F33">
    <cfRule type="expression" dxfId="171" priority="4">
      <formula>(E25-F25)&gt;0</formula>
    </cfRule>
  </conditionalFormatting>
  <conditionalFormatting sqref="E34:F34">
    <cfRule type="expression" dxfId="170" priority="3">
      <formula>(E26-F26)&gt;0</formula>
    </cfRule>
  </conditionalFormatting>
  <conditionalFormatting sqref="G33:H33">
    <cfRule type="expression" dxfId="169" priority="2">
      <formula>(G25-H25)&gt;0</formula>
    </cfRule>
  </conditionalFormatting>
  <conditionalFormatting sqref="G34:H34">
    <cfRule type="expression" dxfId="168" priority="1">
      <formula>(G26-H26)&gt;0</formula>
    </cfRule>
  </conditionalFormatting>
  <pageMargins left="0.7" right="0.7" top="0.75" bottom="0.75" header="0.3" footer="0.3"/>
  <pageSetup paperSize="9" orientation="portrait" r:id="rId1"/>
  <rowBreaks count="7" manualBreakCount="7">
    <brk id="34" max="16383" man="1"/>
    <brk id="67" max="16383" man="1"/>
    <brk id="114" max="16383" man="1"/>
    <brk id="161" max="16383" man="1"/>
    <brk id="208" max="16383" man="1"/>
    <brk id="255" max="16383" man="1"/>
    <brk id="302"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CK61"/>
  <sheetViews>
    <sheetView showGridLines="0" tabSelected="1" zoomScale="95" zoomScaleNormal="95" workbookViewId="0">
      <selection activeCell="CK1"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28515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s>
  <sheetData>
    <row r="1" spans="1:77" ht="21" x14ac:dyDescent="0.35">
      <c r="A1" s="643" t="s">
        <v>542</v>
      </c>
      <c r="B1" s="643"/>
      <c r="C1" s="643"/>
      <c r="D1" s="643"/>
      <c r="E1" s="643"/>
      <c r="F1" s="643"/>
      <c r="G1" s="643"/>
      <c r="H1" s="343" t="s">
        <v>56</v>
      </c>
      <c r="I1" s="326" t="s">
        <v>57</v>
      </c>
      <c r="J1" s="642" t="s">
        <v>530</v>
      </c>
      <c r="K1" s="642"/>
      <c r="L1" s="642"/>
      <c r="M1" s="642"/>
      <c r="N1" s="642"/>
      <c r="O1" s="642"/>
    </row>
    <row r="2" spans="1:77" ht="15.75" x14ac:dyDescent="0.25">
      <c r="A2" s="644" t="s">
        <v>81</v>
      </c>
      <c r="B2" s="644"/>
      <c r="C2" s="644"/>
      <c r="D2" s="644"/>
      <c r="E2" s="644"/>
      <c r="F2" s="644"/>
      <c r="G2" s="644"/>
      <c r="H2" s="23">
        <f t="shared" ref="H2:I4" ca="1" si="0">H51</f>
        <v>105</v>
      </c>
      <c r="I2" s="23">
        <f t="shared" ca="1" si="0"/>
        <v>110</v>
      </c>
      <c r="J2" s="642"/>
      <c r="K2" s="642"/>
      <c r="L2" s="642"/>
      <c r="M2" s="642"/>
      <c r="N2" s="642"/>
      <c r="O2" s="642"/>
      <c r="AJ2" s="30" t="s">
        <v>82</v>
      </c>
    </row>
    <row r="3" spans="1:77" ht="15.75" x14ac:dyDescent="0.25">
      <c r="A3" s="644" t="s">
        <v>90</v>
      </c>
      <c r="B3" s="644"/>
      <c r="C3" s="644"/>
      <c r="D3" s="644"/>
      <c r="E3" s="644"/>
      <c r="F3" s="644"/>
      <c r="G3" s="644"/>
      <c r="H3" s="23" t="str">
        <f t="shared" si="0"/>
        <v>N/A</v>
      </c>
      <c r="I3" s="23" t="str">
        <f t="shared" si="0"/>
        <v>N/A</v>
      </c>
      <c r="J3" s="642"/>
      <c r="K3" s="642"/>
      <c r="L3" s="642"/>
      <c r="M3" s="642"/>
      <c r="N3" s="642"/>
      <c r="O3" s="642"/>
      <c r="AF3" s="30" t="s">
        <v>83</v>
      </c>
      <c r="AO3" s="30" t="s">
        <v>63</v>
      </c>
    </row>
    <row r="4" spans="1:77" ht="15.75" x14ac:dyDescent="0.25">
      <c r="A4" s="645" t="s">
        <v>148</v>
      </c>
      <c r="B4" s="646"/>
      <c r="C4" s="646"/>
      <c r="D4" s="646"/>
      <c r="E4" s="646"/>
      <c r="F4" s="646"/>
      <c r="G4" s="647"/>
      <c r="H4" s="333" t="str">
        <f t="shared" ca="1" si="0"/>
        <v>NG</v>
      </c>
      <c r="I4" s="24" t="str">
        <f t="shared" ca="1" si="0"/>
        <v>NG</v>
      </c>
      <c r="J4" s="642"/>
      <c r="K4" s="642"/>
      <c r="L4" s="642"/>
      <c r="M4" s="642"/>
      <c r="N4" s="642"/>
      <c r="O4" s="642"/>
      <c r="W4">
        <v>1</v>
      </c>
      <c r="X4">
        <v>2</v>
      </c>
      <c r="Y4">
        <v>3</v>
      </c>
      <c r="Z4">
        <v>4</v>
      </c>
      <c r="AA4">
        <v>5</v>
      </c>
      <c r="AB4">
        <v>6</v>
      </c>
      <c r="AK4" s="30" t="s">
        <v>62</v>
      </c>
    </row>
    <row r="5" spans="1:77" ht="15.75" x14ac:dyDescent="0.25">
      <c r="A5" s="639" t="s">
        <v>537</v>
      </c>
      <c r="B5" s="640"/>
      <c r="C5" s="640"/>
      <c r="D5" s="640"/>
      <c r="E5" s="640"/>
      <c r="F5" s="640"/>
      <c r="G5" s="641"/>
      <c r="H5" s="633" t="s">
        <v>54</v>
      </c>
      <c r="I5" s="634"/>
      <c r="J5" s="637" t="s">
        <v>543</v>
      </c>
      <c r="K5" s="637"/>
      <c r="L5" s="637"/>
      <c r="M5" s="637"/>
      <c r="N5" s="637"/>
      <c r="O5" s="637"/>
      <c r="AK5" s="30"/>
    </row>
    <row r="6" spans="1:77" ht="18.75" customHeight="1" x14ac:dyDescent="0.25">
      <c r="A6" s="630"/>
      <c r="B6" s="631"/>
      <c r="C6" s="631"/>
      <c r="D6" s="631"/>
      <c r="E6" s="631"/>
      <c r="F6" s="631"/>
      <c r="G6" s="632"/>
      <c r="H6" s="635"/>
      <c r="I6" s="636"/>
      <c r="J6" s="638"/>
      <c r="K6" s="638"/>
      <c r="L6" s="638"/>
      <c r="M6" s="638"/>
      <c r="N6" s="638"/>
      <c r="O6" s="638"/>
      <c r="P6" s="28"/>
      <c r="Q6" s="28"/>
      <c r="R6" s="28"/>
      <c r="S6" s="28"/>
      <c r="T6" s="28"/>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77" ht="48" customHeight="1" x14ac:dyDescent="0.25">
      <c r="A7" s="317" t="s">
        <v>0</v>
      </c>
      <c r="B7" s="317" t="s">
        <v>89</v>
      </c>
      <c r="C7" s="481" t="s">
        <v>88</v>
      </c>
      <c r="D7" s="481" t="s">
        <v>58</v>
      </c>
      <c r="E7" s="317" t="s">
        <v>151</v>
      </c>
      <c r="F7" s="318" t="s">
        <v>150</v>
      </c>
      <c r="G7" s="318" t="s">
        <v>55</v>
      </c>
      <c r="H7" s="318" t="s">
        <v>56</v>
      </c>
      <c r="I7" s="318" t="s">
        <v>57</v>
      </c>
      <c r="J7" s="329" t="s">
        <v>92</v>
      </c>
      <c r="K7" s="321" t="s">
        <v>93</v>
      </c>
      <c r="L7" s="321" t="s">
        <v>96</v>
      </c>
      <c r="M7" s="321" t="s">
        <v>97</v>
      </c>
      <c r="N7" s="321" t="s">
        <v>98</v>
      </c>
      <c r="O7" s="330"/>
      <c r="P7" s="45"/>
      <c r="R7" s="45"/>
      <c r="S7" s="45"/>
      <c r="T7" s="45"/>
      <c r="U7" s="45" t="s">
        <v>94</v>
      </c>
      <c r="V7" s="31" t="s">
        <v>64</v>
      </c>
      <c r="W7" s="21" t="s">
        <v>47</v>
      </c>
      <c r="X7" s="21" t="s">
        <v>48</v>
      </c>
      <c r="Y7" s="22" t="s">
        <v>49</v>
      </c>
      <c r="Z7" s="22" t="s">
        <v>50</v>
      </c>
      <c r="AA7" s="22" t="s">
        <v>51</v>
      </c>
      <c r="AB7" s="22" t="s">
        <v>53</v>
      </c>
      <c r="AC7" s="22" t="s">
        <v>60</v>
      </c>
      <c r="AD7" s="22" t="s">
        <v>61</v>
      </c>
      <c r="AG7" s="482" t="s">
        <v>86</v>
      </c>
      <c r="AH7" s="483" t="s">
        <v>84</v>
      </c>
      <c r="AI7" s="484" t="s">
        <v>85</v>
      </c>
      <c r="AJ7" s="393" t="str">
        <f>INDEX($AI8:$AI49,AJ6)</f>
        <v>Gamma</v>
      </c>
      <c r="AK7" s="393" t="str">
        <f>INDEX($AI8:$AI49,AK6)</f>
        <v>None</v>
      </c>
      <c r="AL7" s="393" t="str">
        <f>INDEX($AI8:$AI49,AL6)</f>
        <v>None</v>
      </c>
      <c r="AM7" s="393" t="str">
        <f>INDEX($AI8:$AI49,AM6)</f>
        <v>None</v>
      </c>
      <c r="AN7" s="393" t="str">
        <f t="shared" ref="AN7:BY7" si="1">INDEX($AI8:$AI49,AN6)</f>
        <v>None</v>
      </c>
      <c r="AO7" s="393" t="str">
        <f t="shared" si="1"/>
        <v>None</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None</v>
      </c>
      <c r="BB7" s="393" t="str">
        <f t="shared" si="1"/>
        <v>None</v>
      </c>
      <c r="BC7" s="393" t="str">
        <f t="shared" si="1"/>
        <v>None</v>
      </c>
      <c r="BD7" s="393" t="str">
        <f t="shared" si="1"/>
        <v>None</v>
      </c>
      <c r="BE7" s="393" t="str">
        <f t="shared" si="1"/>
        <v>None</v>
      </c>
      <c r="BF7" s="393" t="str">
        <f t="shared" si="1"/>
        <v>None</v>
      </c>
      <c r="BG7" s="393" t="str">
        <f t="shared" si="1"/>
        <v>UserDefined</v>
      </c>
      <c r="BH7" s="393" t="str">
        <f t="shared" si="1"/>
        <v>None</v>
      </c>
      <c r="BI7" s="393" t="str">
        <f t="shared" si="1"/>
        <v>Gamma</v>
      </c>
      <c r="BJ7" s="393" t="str">
        <f t="shared" si="1"/>
        <v>Gamma</v>
      </c>
      <c r="BK7" s="393" t="str">
        <f t="shared" si="1"/>
        <v>Gamma</v>
      </c>
      <c r="BL7" s="393" t="str">
        <f t="shared" si="1"/>
        <v>None</v>
      </c>
      <c r="BM7" s="393" t="str">
        <f t="shared" si="1"/>
        <v>UserDefined</v>
      </c>
      <c r="BN7" s="393" t="str">
        <f t="shared" si="1"/>
        <v>UserDefined</v>
      </c>
      <c r="BO7" s="393" t="str">
        <f t="shared" si="1"/>
        <v>UserDefined</v>
      </c>
      <c r="BP7" s="393" t="str">
        <f t="shared" si="1"/>
        <v>Plasterboard</v>
      </c>
      <c r="BQ7" s="393" t="str">
        <f t="shared" si="1"/>
        <v>Foundations</v>
      </c>
      <c r="BR7" s="393" t="str">
        <f t="shared" si="1"/>
        <v>None</v>
      </c>
      <c r="BS7" s="393" t="str">
        <f t="shared" si="1"/>
        <v>None</v>
      </c>
      <c r="BT7" s="393" t="str">
        <f t="shared" si="1"/>
        <v>None</v>
      </c>
      <c r="BU7" s="393" t="str">
        <f t="shared" si="1"/>
        <v>Foundations</v>
      </c>
      <c r="BV7" s="393" t="str">
        <f t="shared" si="1"/>
        <v>UserDefined</v>
      </c>
      <c r="BW7" s="393" t="str">
        <f t="shared" si="1"/>
        <v>UserDefined</v>
      </c>
      <c r="BX7" s="393" t="str">
        <f t="shared" si="1"/>
        <v>Plasterboard</v>
      </c>
      <c r="BY7" s="393" t="str">
        <f t="shared" si="1"/>
        <v>Plasterboard</v>
      </c>
    </row>
    <row r="8" spans="1:77" x14ac:dyDescent="0.25">
      <c r="A8" s="619" t="s">
        <v>99</v>
      </c>
      <c r="B8" s="3" t="s">
        <v>100</v>
      </c>
      <c r="C8" s="342"/>
      <c r="D8" s="342"/>
      <c r="E8" s="337">
        <v>2</v>
      </c>
      <c r="F8" s="337">
        <v>2.4</v>
      </c>
      <c r="G8" s="337">
        <v>0</v>
      </c>
      <c r="H8" s="42">
        <f ca="1">AC8</f>
        <v>55</v>
      </c>
      <c r="I8" s="42">
        <f ca="1">AD8</f>
        <v>60</v>
      </c>
      <c r="J8" s="32" t="str">
        <f t="shared" ref="J8:J49" ca="1" si="2">IF(E8&lt;Y8,"Insufficient","OK")</f>
        <v>OK</v>
      </c>
      <c r="K8" s="621">
        <f ca="1">MIN(SUM(H8:H13),SUM(I8:I13))</f>
        <v>55</v>
      </c>
      <c r="L8" s="624">
        <v>0</v>
      </c>
      <c r="M8" s="627">
        <f ca="1">IF(K8=0,"",MAX(100,0.5*MAX(H$3,I$3)/U$15))</f>
        <v>100</v>
      </c>
      <c r="N8" s="627">
        <f ca="1">IF(K8=0,"",MAX(M8,L8*15))</f>
        <v>100</v>
      </c>
      <c r="O8" s="616" t="str">
        <f ca="1">IF(K8=0,"",IF(M8&lt;=K8,"OK if internal bracing line", "NG if internal bracing line"))</f>
        <v>NG if internal bracing line</v>
      </c>
      <c r="P8" s="46"/>
      <c r="R8" s="46"/>
      <c r="S8" s="46"/>
      <c r="T8" s="46"/>
      <c r="U8" s="46">
        <f ca="1">IF(K8=0,0,1)</f>
        <v>1</v>
      </c>
      <c r="V8" s="20">
        <f ca="1">IF($AH8&lt;2,0,Y8)</f>
        <v>1</v>
      </c>
      <c r="W8" s="27" t="str">
        <f ca="1">INDEX(INDIRECT($AI8),$AJ$9+1,W$4)</f>
        <v>Gamma</v>
      </c>
      <c r="X8" s="27" t="str">
        <f t="shared" ref="X8:AB8" ca="1" si="3">INDEX(INDIRECT($AI8),$AJ$9+1,X$4)</f>
        <v>GBF535/3000</v>
      </c>
      <c r="Y8" s="27">
        <f t="shared" ca="1" si="3"/>
        <v>1</v>
      </c>
      <c r="Z8" s="27">
        <f t="shared" ca="1" si="3"/>
        <v>55</v>
      </c>
      <c r="AA8" s="27">
        <f t="shared" ca="1" si="3"/>
        <v>60</v>
      </c>
      <c r="AB8" s="27">
        <f t="shared" ca="1" si="3"/>
        <v>0</v>
      </c>
      <c r="AC8" s="29">
        <f ca="1">IF($AH8&lt;2,0,IF($AH8=2,COS($G8*PI()/180)*Z8,IF($E8&lt;$Y8,0,COS($G8*PI()/180)*Z8*$E8*2.4/$F8)))</f>
        <v>55</v>
      </c>
      <c r="AD8" s="29">
        <f ca="1">IF($AH8&lt;2,0,IF($AH8=2,COS($G8*PI()/180)*AA8,IF($E8&lt;$Y8,0,COS($G8*PI()/180)*AA8*$E8*2.4/$F8)))</f>
        <v>60</v>
      </c>
      <c r="AG8" s="485"/>
      <c r="AH8" s="485">
        <v>2</v>
      </c>
      <c r="AI8" s="485" t="str">
        <f>INDEX(AF$11:AF$16,AH8)</f>
        <v>Gamma</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77" ht="15.75" thickBot="1" x14ac:dyDescent="0.3">
      <c r="A9" s="620"/>
      <c r="B9" s="3" t="s">
        <v>101</v>
      </c>
      <c r="C9" s="342"/>
      <c r="D9" s="342"/>
      <c r="E9" s="337">
        <v>1</v>
      </c>
      <c r="F9" s="337">
        <v>2.4</v>
      </c>
      <c r="G9" s="337">
        <v>0</v>
      </c>
      <c r="H9" s="42">
        <f t="shared" ref="H9:I49" si="4">AC9</f>
        <v>0</v>
      </c>
      <c r="I9" s="42">
        <f t="shared" si="4"/>
        <v>0</v>
      </c>
      <c r="J9" s="32" t="str">
        <f t="shared" ca="1" si="2"/>
        <v>OK</v>
      </c>
      <c r="K9" s="622"/>
      <c r="L9" s="625"/>
      <c r="M9" s="628"/>
      <c r="N9" s="628"/>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F9" s="4"/>
      <c r="AG9" s="486"/>
      <c r="AH9" s="486">
        <v>1</v>
      </c>
      <c r="AI9" s="485" t="str">
        <f t="shared" ref="AI9:AI49" si="9">INDEX(AF$11:AF$16,AH9)</f>
        <v>None</v>
      </c>
      <c r="AJ9" s="393">
        <v>11</v>
      </c>
      <c r="AK9" s="393">
        <v>6</v>
      </c>
      <c r="AL9" s="393">
        <v>4</v>
      </c>
      <c r="AM9" s="393">
        <v>2</v>
      </c>
      <c r="AN9" s="393">
        <v>1</v>
      </c>
      <c r="AO9" s="393">
        <v>1</v>
      </c>
      <c r="AP9" s="393">
        <v>3</v>
      </c>
      <c r="AQ9" s="393">
        <v>1</v>
      </c>
      <c r="AR9" s="393">
        <v>1</v>
      </c>
      <c r="AS9" s="393">
        <v>1</v>
      </c>
      <c r="AT9" s="393">
        <v>1</v>
      </c>
      <c r="AU9" s="393">
        <v>1</v>
      </c>
      <c r="AV9" s="393">
        <v>3</v>
      </c>
      <c r="AW9" s="393">
        <v>1</v>
      </c>
      <c r="AX9" s="393">
        <v>1</v>
      </c>
      <c r="AY9" s="393">
        <v>1</v>
      </c>
      <c r="AZ9" s="393">
        <v>1</v>
      </c>
      <c r="BA9" s="393">
        <v>1</v>
      </c>
      <c r="BB9" s="393">
        <v>1</v>
      </c>
      <c r="BC9" s="393">
        <v>1</v>
      </c>
      <c r="BD9" s="393">
        <v>1</v>
      </c>
      <c r="BE9" s="393">
        <v>1</v>
      </c>
      <c r="BF9" s="393">
        <v>1</v>
      </c>
      <c r="BG9" s="393">
        <v>1</v>
      </c>
      <c r="BH9" s="393">
        <v>1</v>
      </c>
      <c r="BI9" s="393">
        <v>1</v>
      </c>
      <c r="BJ9" s="393">
        <v>1</v>
      </c>
      <c r="BK9" s="393">
        <v>1</v>
      </c>
      <c r="BL9" s="393">
        <v>1</v>
      </c>
      <c r="BM9" s="393">
        <v>6</v>
      </c>
      <c r="BN9" s="393">
        <v>1</v>
      </c>
      <c r="BO9" s="393">
        <v>3</v>
      </c>
      <c r="BP9" s="393">
        <v>1</v>
      </c>
      <c r="BQ9" s="393">
        <v>4</v>
      </c>
      <c r="BR9" s="393">
        <v>3</v>
      </c>
      <c r="BS9" s="393">
        <v>1</v>
      </c>
      <c r="BT9" s="393">
        <v>6</v>
      </c>
      <c r="BU9" s="393">
        <v>3</v>
      </c>
      <c r="BV9" s="393">
        <v>1</v>
      </c>
      <c r="BW9" s="393">
        <v>3</v>
      </c>
      <c r="BX9" s="393">
        <v>1</v>
      </c>
      <c r="BY9" s="393">
        <v>15</v>
      </c>
    </row>
    <row r="10" spans="1:77" ht="16.5" thickTop="1" thickBot="1" x14ac:dyDescent="0.3">
      <c r="A10" s="620"/>
      <c r="B10" s="3" t="s">
        <v>102</v>
      </c>
      <c r="C10" s="342"/>
      <c r="D10" s="342"/>
      <c r="E10" s="337">
        <v>1</v>
      </c>
      <c r="F10" s="337">
        <v>2.4</v>
      </c>
      <c r="G10" s="337">
        <v>0</v>
      </c>
      <c r="H10" s="42">
        <f t="shared" si="4"/>
        <v>0</v>
      </c>
      <c r="I10" s="42">
        <f t="shared" si="4"/>
        <v>0</v>
      </c>
      <c r="J10" s="32" t="str">
        <f t="shared" ca="1" si="2"/>
        <v>OK</v>
      </c>
      <c r="K10" s="622"/>
      <c r="L10" s="625"/>
      <c r="M10" s="628"/>
      <c r="N10" s="628"/>
      <c r="O10" s="617"/>
      <c r="P10" s="46"/>
      <c r="R10" s="46"/>
      <c r="S10" s="46"/>
      <c r="T10" s="46"/>
      <c r="U10" s="46">
        <f>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77" ht="15.75" thickTop="1" x14ac:dyDescent="0.25">
      <c r="A11" s="620"/>
      <c r="B11" s="3" t="s">
        <v>103</v>
      </c>
      <c r="C11" s="342"/>
      <c r="D11" s="342"/>
      <c r="E11" s="337">
        <v>1</v>
      </c>
      <c r="F11" s="337">
        <v>2.4</v>
      </c>
      <c r="G11" s="337">
        <v>0</v>
      </c>
      <c r="H11" s="42">
        <f t="shared" si="4"/>
        <v>0</v>
      </c>
      <c r="I11" s="42">
        <f t="shared" si="4"/>
        <v>0</v>
      </c>
      <c r="J11" s="32" t="str">
        <f t="shared" ca="1" si="2"/>
        <v>OK</v>
      </c>
      <c r="K11" s="622"/>
      <c r="L11" s="625"/>
      <c r="M11" s="628"/>
      <c r="N11" s="628"/>
      <c r="O11" s="616" t="str">
        <f ca="1">IF(K8=0,"",IF(N8&lt;=K8,"OK if external bracing line", "NG if external bracing line"))</f>
        <v>NG if external bracing line</v>
      </c>
      <c r="P11" s="46"/>
      <c r="R11" s="46"/>
      <c r="S11" s="46"/>
      <c r="T11" s="46"/>
      <c r="U11" s="46">
        <f ca="1">IF(K26=0,0,1)</f>
        <v>0</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37">
        <v>1</v>
      </c>
      <c r="AF11" s="38"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77" x14ac:dyDescent="0.25">
      <c r="A12" s="620"/>
      <c r="B12" s="3" t="s">
        <v>104</v>
      </c>
      <c r="C12" s="342"/>
      <c r="D12" s="342"/>
      <c r="E12" s="337">
        <v>1</v>
      </c>
      <c r="F12" s="337">
        <v>2.4</v>
      </c>
      <c r="G12" s="337">
        <v>0</v>
      </c>
      <c r="H12" s="42">
        <f t="shared" si="4"/>
        <v>0</v>
      </c>
      <c r="I12" s="42">
        <f t="shared" si="4"/>
        <v>0</v>
      </c>
      <c r="J12" s="32" t="str">
        <f t="shared" ca="1" si="2"/>
        <v>OK</v>
      </c>
      <c r="K12" s="622"/>
      <c r="L12" s="625"/>
      <c r="M12" s="628"/>
      <c r="N12" s="628"/>
      <c r="O12" s="617"/>
      <c r="P12" s="46"/>
      <c r="R12" s="46"/>
      <c r="S12" s="46"/>
      <c r="T12" s="46"/>
      <c r="U12" s="46">
        <f ca="1">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37">
        <v>2</v>
      </c>
      <c r="AF12" s="38" t="s">
        <v>44</v>
      </c>
      <c r="AG12" s="491">
        <v>3</v>
      </c>
      <c r="AH12" s="491">
        <v>1</v>
      </c>
      <c r="AI12" s="485" t="str">
        <f t="shared" si="9"/>
        <v>None</v>
      </c>
      <c r="AJ12" s="492" t="str">
        <f t="shared" ref="AJ12:AY27" ca="1" si="18">IF(INDEX(INDIRECT(AJ$7),$AG12,2)="","",INDEX(INDIRECT(AJ$7),$AG12,2))</f>
        <v>GBF220S/2100</v>
      </c>
      <c r="AK12" s="492" t="str">
        <f t="shared" ca="1" si="18"/>
        <v>None</v>
      </c>
      <c r="AL12" s="492" t="str">
        <f t="shared" ca="1" si="18"/>
        <v>None</v>
      </c>
      <c r="AM12" s="492" t="str">
        <f t="shared" ca="1" si="18"/>
        <v>None</v>
      </c>
      <c r="AN12" s="492" t="str">
        <f t="shared" ca="1" si="18"/>
        <v>None</v>
      </c>
      <c r="AO12" s="492" t="str">
        <f t="shared" ca="1" si="18"/>
        <v>None</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None</v>
      </c>
      <c r="BB12" s="493" t="str">
        <f t="shared" ca="1" si="12"/>
        <v>None</v>
      </c>
      <c r="BC12" s="493" t="str">
        <f t="shared" ca="1" si="12"/>
        <v>None</v>
      </c>
      <c r="BD12" s="493" t="str">
        <f t="shared" ca="1" si="13"/>
        <v>None</v>
      </c>
      <c r="BE12" s="493" t="str">
        <f t="shared" ca="1" si="13"/>
        <v>None</v>
      </c>
      <c r="BF12" s="493" t="str">
        <f t="shared" ca="1" si="13"/>
        <v>None</v>
      </c>
      <c r="BG12" s="493" t="str">
        <f t="shared" ca="1" si="13"/>
        <v>M1 (0.75-1.5m)</v>
      </c>
      <c r="BH12" s="492" t="str">
        <f t="shared" ca="1" si="13"/>
        <v>None</v>
      </c>
      <c r="BI12" s="492" t="str">
        <f t="shared" ca="1" si="13"/>
        <v>GBF220S/2100</v>
      </c>
      <c r="BJ12" s="492" t="str">
        <f t="shared" ca="1" si="13"/>
        <v>GBF220S/2100</v>
      </c>
      <c r="BK12" s="492" t="str">
        <f t="shared" ca="1" si="13"/>
        <v>GBF220S/2100</v>
      </c>
      <c r="BL12" s="492" t="str">
        <f t="shared" ca="1" si="13"/>
        <v>None</v>
      </c>
      <c r="BM12" s="492" t="str">
        <f t="shared" ca="1" si="13"/>
        <v>M1 (0.75-1.5m)</v>
      </c>
      <c r="BN12" s="493" t="str">
        <f t="shared" ca="1" si="13"/>
        <v>M1 (0.75-1.5m)</v>
      </c>
      <c r="BO12" s="493" t="str">
        <f t="shared" ca="1" si="13"/>
        <v>M1 (0.75-1.5m)</v>
      </c>
      <c r="BP12" s="493" t="str">
        <f t="shared" ca="1" si="13"/>
        <v>UB1S 0.4 - 6.0</v>
      </c>
      <c r="BQ12" s="493" t="str">
        <f t="shared" ca="1" si="13"/>
        <v>braced piles</v>
      </c>
      <c r="BR12" s="493" t="str">
        <f t="shared" ca="1" si="15"/>
        <v>None</v>
      </c>
      <c r="BS12" s="493" t="str">
        <f t="shared" ca="1" si="15"/>
        <v>None</v>
      </c>
      <c r="BT12" s="492" t="str">
        <f t="shared" ca="1" si="15"/>
        <v>None</v>
      </c>
      <c r="BU12" s="492" t="str">
        <f t="shared" ca="1" si="15"/>
        <v>braced piles</v>
      </c>
      <c r="BV12" s="492" t="str">
        <f t="shared" ca="1" si="15"/>
        <v>M1 (0.75-1.5m)</v>
      </c>
      <c r="BW12" s="492" t="str">
        <f t="shared" ca="1" si="15"/>
        <v>M1 (0.75-1.5m)</v>
      </c>
      <c r="BX12" s="492" t="str">
        <f t="shared" ca="1" si="15"/>
        <v>UB1S 0.4 - 6.0</v>
      </c>
      <c r="BY12" s="492" t="str">
        <f t="shared" ca="1" si="15"/>
        <v>UB1S 0.4 - 6.0</v>
      </c>
    </row>
    <row r="13" spans="1:77" x14ac:dyDescent="0.25">
      <c r="A13" s="620"/>
      <c r="B13" s="3" t="s">
        <v>105</v>
      </c>
      <c r="C13" s="342"/>
      <c r="D13" s="342"/>
      <c r="E13" s="337">
        <v>1</v>
      </c>
      <c r="F13" s="337">
        <v>2.4</v>
      </c>
      <c r="G13" s="337">
        <v>0</v>
      </c>
      <c r="H13" s="42">
        <f t="shared" si="4"/>
        <v>0</v>
      </c>
      <c r="I13" s="42">
        <f t="shared" si="4"/>
        <v>0</v>
      </c>
      <c r="J13" s="32" t="str">
        <f t="shared" ca="1" si="2"/>
        <v>OK</v>
      </c>
      <c r="K13" s="623"/>
      <c r="L13" s="626"/>
      <c r="M13" s="629"/>
      <c r="N13" s="629"/>
      <c r="O13" s="617"/>
      <c r="P13" s="46"/>
      <c r="R13" s="46"/>
      <c r="S13" s="46"/>
      <c r="T13" s="46"/>
      <c r="U13" s="46">
        <f ca="1">IF(K38=0,0,1)</f>
        <v>0</v>
      </c>
      <c r="V13" s="20">
        <f t="shared"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si="7"/>
        <v>0</v>
      </c>
      <c r="AD13" s="29">
        <f t="shared" si="8"/>
        <v>0</v>
      </c>
      <c r="AE13" s="37">
        <v>3</v>
      </c>
      <c r="AF13" s="38" t="s">
        <v>77</v>
      </c>
      <c r="AG13" s="491">
        <v>4</v>
      </c>
      <c r="AH13" s="491">
        <v>1</v>
      </c>
      <c r="AI13" s="485" t="str">
        <f t="shared" si="9"/>
        <v>None</v>
      </c>
      <c r="AJ13" s="492" t="str">
        <f t="shared" ca="1" si="18"/>
        <v>GBF220/2400</v>
      </c>
      <c r="AK13" s="492" t="str">
        <f t="shared" ca="1" si="18"/>
        <v>None</v>
      </c>
      <c r="AL13" s="492" t="str">
        <f t="shared" ca="1" si="18"/>
        <v>None</v>
      </c>
      <c r="AM13" s="492" t="str">
        <f t="shared" ca="1" si="18"/>
        <v>None</v>
      </c>
      <c r="AN13" s="492" t="str">
        <f t="shared" ca="1" si="18"/>
        <v>None</v>
      </c>
      <c r="AO13" s="492" t="str">
        <f t="shared" ca="1" si="18"/>
        <v>None</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None</v>
      </c>
      <c r="BB13" s="493" t="str">
        <f t="shared" ca="1" si="12"/>
        <v>None</v>
      </c>
      <c r="BC13" s="493" t="str">
        <f t="shared" ca="1" si="12"/>
        <v>None</v>
      </c>
      <c r="BD13" s="493" t="str">
        <f t="shared" ca="1" si="13"/>
        <v>None</v>
      </c>
      <c r="BE13" s="493" t="str">
        <f t="shared" ca="1" si="13"/>
        <v>None</v>
      </c>
      <c r="BF13" s="493" t="str">
        <f t="shared" ca="1" si="13"/>
        <v>None</v>
      </c>
      <c r="BG13" s="493" t="str">
        <f t="shared" ca="1" si="13"/>
        <v>M2 (1.5-3.0m)</v>
      </c>
      <c r="BH13" s="492" t="str">
        <f t="shared" ca="1" si="13"/>
        <v>None</v>
      </c>
      <c r="BI13" s="492" t="str">
        <f t="shared" ca="1" si="13"/>
        <v>GBF220/2400</v>
      </c>
      <c r="BJ13" s="492" t="str">
        <f t="shared" ca="1" si="13"/>
        <v>GBF220/2400</v>
      </c>
      <c r="BK13" s="492" t="str">
        <f t="shared" ca="1" si="13"/>
        <v>GBF220/2400</v>
      </c>
      <c r="BL13" s="492" t="str">
        <f t="shared" ca="1" si="13"/>
        <v>None</v>
      </c>
      <c r="BM13" s="492" t="str">
        <f t="shared" ca="1" si="13"/>
        <v>M2 (1.5-3.0m)</v>
      </c>
      <c r="BN13" s="493" t="str">
        <f t="shared" ca="1" si="15"/>
        <v>M2 (1.5-3.0m)</v>
      </c>
      <c r="BO13" s="493" t="str">
        <f t="shared" ca="1" si="15"/>
        <v>M2 (1.5-3.0m)</v>
      </c>
      <c r="BP13" s="493" t="str">
        <f t="shared" ca="1" si="15"/>
        <v>UB2S 0.4 - 4.8</v>
      </c>
      <c r="BQ13" s="493" t="str">
        <f t="shared" ca="1" si="15"/>
        <v>cantilever pile</v>
      </c>
      <c r="BR13" s="493" t="str">
        <f t="shared" ca="1" si="15"/>
        <v>None</v>
      </c>
      <c r="BS13" s="493" t="str">
        <f t="shared" ca="1" si="15"/>
        <v>None</v>
      </c>
      <c r="BT13" s="492" t="str">
        <f t="shared" ca="1" si="15"/>
        <v>None</v>
      </c>
      <c r="BU13" s="492" t="str">
        <f t="shared" ca="1" si="15"/>
        <v>cantilever pile</v>
      </c>
      <c r="BV13" s="492" t="str">
        <f t="shared" ca="1" si="15"/>
        <v>M2 (1.5-3.0m)</v>
      </c>
      <c r="BW13" s="492" t="str">
        <f t="shared" ca="1" si="15"/>
        <v>M2 (1.5-3.0m)</v>
      </c>
      <c r="BX13" s="492" t="str">
        <f t="shared" ca="1" si="15"/>
        <v>UB2S 0.4 - 4.8</v>
      </c>
      <c r="BY13" s="492" t="str">
        <f t="shared" ca="1" si="15"/>
        <v>UB2S 0.4 - 4.8</v>
      </c>
    </row>
    <row r="14" spans="1:77" ht="15.75" customHeight="1" x14ac:dyDescent="0.25">
      <c r="A14" s="619" t="s">
        <v>106</v>
      </c>
      <c r="B14" s="3" t="s">
        <v>107</v>
      </c>
      <c r="C14" s="342"/>
      <c r="D14" s="342"/>
      <c r="E14" s="337">
        <v>1</v>
      </c>
      <c r="F14" s="337">
        <v>2.4</v>
      </c>
      <c r="G14" s="337">
        <v>0</v>
      </c>
      <c r="H14" s="42">
        <f t="shared" si="4"/>
        <v>0</v>
      </c>
      <c r="I14" s="42">
        <f t="shared" si="4"/>
        <v>0</v>
      </c>
      <c r="J14" s="32" t="str">
        <f t="shared" ca="1" si="2"/>
        <v>OK</v>
      </c>
      <c r="K14" s="621">
        <f>MIN(SUM(H14:H19),SUM(I14:I19))</f>
        <v>0</v>
      </c>
      <c r="L14" s="624">
        <v>0</v>
      </c>
      <c r="M14" s="627" t="str">
        <f>IF(K14=0,"",MAX(100,0.5*MAX(H$3,I$3)/U$15))</f>
        <v/>
      </c>
      <c r="N14" s="627" t="str">
        <f>IF(K14=0,"",MAX(M14,L14*15))</f>
        <v/>
      </c>
      <c r="O14" s="616" t="str">
        <f>IF(K14=0,"",IF(M14&lt;=K14,"OK if internal bracing line", "NG if internal bracing line"))</f>
        <v/>
      </c>
      <c r="P14" s="46"/>
      <c r="R14" s="46"/>
      <c r="S14" s="46"/>
      <c r="T14" s="46"/>
      <c r="U14" s="46">
        <f ca="1">IF(K44=0,0,1)</f>
        <v>1</v>
      </c>
      <c r="V14" s="20">
        <f t="shared" si="5"/>
        <v>0</v>
      </c>
      <c r="W14" s="27" t="str">
        <f ca="1">INDEX(INDIRECT($AI14),$AP$9+1,W$4)</f>
        <v>None</v>
      </c>
      <c r="X14" s="27" t="str">
        <f t="shared" ref="X14:AB14" ca="1" si="20">INDEX(INDIRECT($AI14),$AP$9+1,X$4)</f>
        <v>None</v>
      </c>
      <c r="Y14" s="27">
        <f t="shared" ca="1" si="20"/>
        <v>0</v>
      </c>
      <c r="Z14" s="27">
        <f t="shared" ca="1" si="20"/>
        <v>0</v>
      </c>
      <c r="AA14" s="27">
        <f t="shared" ca="1" si="20"/>
        <v>0</v>
      </c>
      <c r="AB14" s="27">
        <f t="shared" ca="1" si="20"/>
        <v>0</v>
      </c>
      <c r="AC14" s="29">
        <f t="shared" si="7"/>
        <v>0</v>
      </c>
      <c r="AD14" s="29">
        <f t="shared" si="8"/>
        <v>0</v>
      </c>
      <c r="AE14" s="37">
        <v>4</v>
      </c>
      <c r="AF14" s="38" t="s">
        <v>45</v>
      </c>
      <c r="AG14" s="491">
        <v>5</v>
      </c>
      <c r="AH14" s="491">
        <v>1</v>
      </c>
      <c r="AI14" s="485" t="str">
        <f t="shared" si="9"/>
        <v>None</v>
      </c>
      <c r="AJ14" s="492" t="str">
        <f t="shared" ca="1" si="18"/>
        <v>GBF400S/2100</v>
      </c>
      <c r="AK14" s="492" t="str">
        <f t="shared" ca="1" si="18"/>
        <v>None</v>
      </c>
      <c r="AL14" s="492" t="str">
        <f t="shared" ca="1" si="18"/>
        <v>None</v>
      </c>
      <c r="AM14" s="492" t="str">
        <f t="shared" ca="1" si="18"/>
        <v>None</v>
      </c>
      <c r="AN14" s="492" t="str">
        <f t="shared" ca="1" si="18"/>
        <v>None</v>
      </c>
      <c r="AO14" s="492" t="str">
        <f t="shared" ca="1" si="18"/>
        <v>None</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None</v>
      </c>
      <c r="BB14" s="493" t="str">
        <f t="shared" ca="1" si="12"/>
        <v>None</v>
      </c>
      <c r="BC14" s="493" t="str">
        <f t="shared" ca="1" si="12"/>
        <v>None</v>
      </c>
      <c r="BD14" s="493" t="str">
        <f t="shared" ca="1" si="13"/>
        <v>None</v>
      </c>
      <c r="BE14" s="493" t="str">
        <f t="shared" ca="1" si="13"/>
        <v>None</v>
      </c>
      <c r="BF14" s="493" t="str">
        <f t="shared" ca="1" si="13"/>
        <v>None</v>
      </c>
      <c r="BG14" s="493" t="str">
        <f t="shared" ca="1" si="13"/>
        <v>M3 (3.0-4.5m)</v>
      </c>
      <c r="BH14" s="492" t="str">
        <f t="shared" ca="1" si="13"/>
        <v>None</v>
      </c>
      <c r="BI14" s="492" t="str">
        <f t="shared" ca="1" si="13"/>
        <v>GBF400S/2100</v>
      </c>
      <c r="BJ14" s="492" t="str">
        <f t="shared" ca="1" si="13"/>
        <v>GBF400S/2100</v>
      </c>
      <c r="BK14" s="492" t="str">
        <f t="shared" ca="1" si="13"/>
        <v>GBF400S/2100</v>
      </c>
      <c r="BL14" s="492" t="str">
        <f t="shared" ca="1" si="13"/>
        <v>None</v>
      </c>
      <c r="BM14" s="492" t="str">
        <f t="shared" ca="1" si="13"/>
        <v>M3 (3.0-4.5m)</v>
      </c>
      <c r="BN14" s="493" t="str">
        <f t="shared" ca="1" si="15"/>
        <v>M3 (3.0-4.5m)</v>
      </c>
      <c r="BO14" s="493" t="str">
        <f t="shared" ca="1" si="15"/>
        <v>M3 (3.0-4.5m)</v>
      </c>
      <c r="BP14" s="493" t="str">
        <f t="shared" ca="1" si="15"/>
        <v>UB1M 0.1-1.2</v>
      </c>
      <c r="BQ14" s="493" t="str">
        <f t="shared" ca="1" si="15"/>
        <v>anchor pile</v>
      </c>
      <c r="BR14" s="493" t="str">
        <f t="shared" ca="1" si="15"/>
        <v>None</v>
      </c>
      <c r="BS14" s="493" t="str">
        <f t="shared" ca="1" si="15"/>
        <v>None</v>
      </c>
      <c r="BT14" s="492" t="str">
        <f t="shared" ca="1" si="15"/>
        <v>None</v>
      </c>
      <c r="BU14" s="492" t="str">
        <f t="shared" ca="1" si="15"/>
        <v>anchor pile</v>
      </c>
      <c r="BV14" s="492" t="str">
        <f t="shared" ca="1" si="15"/>
        <v>M3 (3.0-4.5m)</v>
      </c>
      <c r="BW14" s="492" t="str">
        <f t="shared" ca="1" si="15"/>
        <v>M3 (3.0-4.5m)</v>
      </c>
      <c r="BX14" s="492" t="str">
        <f t="shared" ca="1" si="15"/>
        <v>UB1M 0.1-1.2</v>
      </c>
      <c r="BY14" s="492" t="str">
        <f t="shared" ca="1" si="15"/>
        <v>UB1M 0.1-1.2</v>
      </c>
    </row>
    <row r="15" spans="1:77" x14ac:dyDescent="0.25">
      <c r="A15" s="620"/>
      <c r="B15" s="3" t="s">
        <v>108</v>
      </c>
      <c r="C15" s="342"/>
      <c r="D15" s="342"/>
      <c r="E15" s="337">
        <v>1</v>
      </c>
      <c r="F15" s="337">
        <v>2.4</v>
      </c>
      <c r="G15" s="337">
        <v>0</v>
      </c>
      <c r="H15" s="42">
        <f t="shared" si="4"/>
        <v>0</v>
      </c>
      <c r="I15" s="42">
        <f t="shared" si="4"/>
        <v>0</v>
      </c>
      <c r="J15" s="32" t="str">
        <f t="shared" ca="1" si="2"/>
        <v>OK</v>
      </c>
      <c r="K15" s="622"/>
      <c r="L15" s="625"/>
      <c r="M15" s="628"/>
      <c r="N15" s="628"/>
      <c r="O15" s="617"/>
      <c r="P15" s="46"/>
      <c r="R15" s="46"/>
      <c r="S15" s="46"/>
      <c r="T15" s="46"/>
      <c r="U15" s="46">
        <f ca="1">IF(SUM(U8:U14)=0,1,SUM(U8:U14))</f>
        <v>2</v>
      </c>
      <c r="V15" s="20">
        <f t="shared" si="5"/>
        <v>0</v>
      </c>
      <c r="W15" s="27" t="str">
        <f ca="1">INDEX(INDIRECT($AI15),$AQ$9+1,W$4)</f>
        <v>None</v>
      </c>
      <c r="X15" s="27" t="str">
        <f t="shared" ref="X15:AB15" ca="1" si="21">INDEX(INDIRECT($AI15),$AQ$9+1,X$4)</f>
        <v>None</v>
      </c>
      <c r="Y15" s="27">
        <f t="shared" ca="1" si="21"/>
        <v>0</v>
      </c>
      <c r="Z15" s="27">
        <f t="shared" ca="1" si="21"/>
        <v>0</v>
      </c>
      <c r="AA15" s="27">
        <f t="shared" ca="1" si="21"/>
        <v>0</v>
      </c>
      <c r="AB15" s="27">
        <f t="shared" ca="1" si="21"/>
        <v>0</v>
      </c>
      <c r="AC15" s="29">
        <f t="shared" si="7"/>
        <v>0</v>
      </c>
      <c r="AD15" s="29">
        <f t="shared" si="8"/>
        <v>0</v>
      </c>
      <c r="AE15" s="37">
        <v>5</v>
      </c>
      <c r="AF15" s="38" t="s">
        <v>46</v>
      </c>
      <c r="AG15" s="491">
        <v>6</v>
      </c>
      <c r="AH15" s="494">
        <v>1</v>
      </c>
      <c r="AI15" s="485" t="str">
        <f t="shared" si="9"/>
        <v>None</v>
      </c>
      <c r="AJ15" s="492" t="str">
        <f t="shared" ca="1" si="18"/>
        <v>GBF400/2400</v>
      </c>
      <c r="AK15" s="492" t="str">
        <f t="shared" ca="1" si="18"/>
        <v>None</v>
      </c>
      <c r="AL15" s="492" t="str">
        <f t="shared" ca="1" si="18"/>
        <v>None</v>
      </c>
      <c r="AM15" s="492" t="str">
        <f t="shared" ca="1" si="18"/>
        <v>None</v>
      </c>
      <c r="AN15" s="492" t="str">
        <f t="shared" ca="1" si="18"/>
        <v>None</v>
      </c>
      <c r="AO15" s="492" t="str">
        <f t="shared" ca="1" si="18"/>
        <v>None</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None</v>
      </c>
      <c r="BB15" s="493" t="str">
        <f t="shared" ca="1" si="12"/>
        <v>None</v>
      </c>
      <c r="BC15" s="493" t="str">
        <f t="shared" ca="1" si="12"/>
        <v>None</v>
      </c>
      <c r="BD15" s="493" t="str">
        <f t="shared" ca="1" si="13"/>
        <v>None</v>
      </c>
      <c r="BE15" s="493" t="str">
        <f t="shared" ca="1" si="13"/>
        <v>None</v>
      </c>
      <c r="BF15" s="493" t="str">
        <f t="shared" ca="1" si="13"/>
        <v>None</v>
      </c>
      <c r="BG15" s="493" t="str">
        <f t="shared" ca="1" si="13"/>
        <v>M4 (˃ 4.5m)</v>
      </c>
      <c r="BH15" s="492" t="str">
        <f t="shared" ca="1" si="13"/>
        <v>None</v>
      </c>
      <c r="BI15" s="492" t="str">
        <f t="shared" ca="1" si="13"/>
        <v>GBF400/2400</v>
      </c>
      <c r="BJ15" s="492" t="str">
        <f t="shared" ca="1" si="13"/>
        <v>GBF400/2400</v>
      </c>
      <c r="BK15" s="492" t="str">
        <f t="shared" ca="1" si="13"/>
        <v>GBF400/2400</v>
      </c>
      <c r="BL15" s="492" t="str">
        <f t="shared" ca="1" si="13"/>
        <v>None</v>
      </c>
      <c r="BM15" s="492" t="str">
        <f t="shared" ca="1" si="13"/>
        <v>M4 (˃ 4.5m)</v>
      </c>
      <c r="BN15" s="493" t="str">
        <f t="shared" ca="1" si="15"/>
        <v>M4 (˃ 4.5m)</v>
      </c>
      <c r="BO15" s="493" t="str">
        <f t="shared" ca="1" si="15"/>
        <v>M4 (˃ 4.5m)</v>
      </c>
      <c r="BP15" s="493" t="str">
        <f t="shared" ca="1" si="15"/>
        <v>UB1M 1.2-2.4</v>
      </c>
      <c r="BQ15" s="493" t="str">
        <f t="shared" ca="1" si="15"/>
        <v/>
      </c>
      <c r="BR15" s="493" t="str">
        <f t="shared" ca="1" si="15"/>
        <v>None</v>
      </c>
      <c r="BS15" s="493" t="str">
        <f t="shared" ca="1" si="15"/>
        <v>None</v>
      </c>
      <c r="BT15" s="492" t="str">
        <f t="shared" ca="1" si="15"/>
        <v>None</v>
      </c>
      <c r="BU15" s="492" t="str">
        <f t="shared" ca="1" si="15"/>
        <v/>
      </c>
      <c r="BV15" s="492" t="str">
        <f t="shared" ca="1" si="15"/>
        <v>M4 (˃ 4.5m)</v>
      </c>
      <c r="BW15" s="492" t="str">
        <f t="shared" ca="1" si="15"/>
        <v>M4 (˃ 4.5m)</v>
      </c>
      <c r="BX15" s="492" t="str">
        <f t="shared" ca="1" si="15"/>
        <v>UB1M 1.2-2.4</v>
      </c>
      <c r="BY15" s="492" t="str">
        <f t="shared" ca="1" si="15"/>
        <v>UB1M 1.2-2.4</v>
      </c>
    </row>
    <row r="16" spans="1:77" x14ac:dyDescent="0.25">
      <c r="A16" s="620"/>
      <c r="B16" s="3" t="s">
        <v>109</v>
      </c>
      <c r="C16" s="342"/>
      <c r="D16" s="342"/>
      <c r="E16" s="337">
        <v>1</v>
      </c>
      <c r="F16" s="337">
        <v>2.4</v>
      </c>
      <c r="G16" s="337">
        <v>0</v>
      </c>
      <c r="H16" s="42">
        <f t="shared" si="4"/>
        <v>0</v>
      </c>
      <c r="I16" s="42">
        <f t="shared" si="4"/>
        <v>0</v>
      </c>
      <c r="J16" s="32" t="str">
        <f t="shared" ca="1" si="2"/>
        <v>OK</v>
      </c>
      <c r="K16" s="622"/>
      <c r="L16" s="625"/>
      <c r="M16" s="628"/>
      <c r="N16" s="628"/>
      <c r="O16" s="617"/>
      <c r="P16" s="46"/>
      <c r="Q16" s="46"/>
      <c r="R16" s="46"/>
      <c r="S16" s="46"/>
      <c r="T16" s="46"/>
      <c r="V16" s="20">
        <f t="shared" si="5"/>
        <v>0</v>
      </c>
      <c r="W16" s="27" t="str">
        <f ca="1">INDEX(INDIRECT($AI16),$AR$9+1,W$4)</f>
        <v>None</v>
      </c>
      <c r="X16" s="27" t="str">
        <f t="shared" ref="X16:AB16" ca="1" si="22">INDEX(INDIRECT($AI16),$AR$9+1,X$4)</f>
        <v>None</v>
      </c>
      <c r="Y16" s="27">
        <f t="shared" ca="1" si="22"/>
        <v>0</v>
      </c>
      <c r="Z16" s="27">
        <f t="shared" ca="1" si="22"/>
        <v>0</v>
      </c>
      <c r="AA16" s="27">
        <f t="shared" ca="1" si="22"/>
        <v>0</v>
      </c>
      <c r="AB16" s="27">
        <f t="shared" ca="1" si="22"/>
        <v>0</v>
      </c>
      <c r="AC16" s="29">
        <f t="shared" si="7"/>
        <v>0</v>
      </c>
      <c r="AD16" s="29">
        <f t="shared" si="8"/>
        <v>0</v>
      </c>
      <c r="AE16" s="37">
        <v>6</v>
      </c>
      <c r="AF16" s="39" t="s">
        <v>78</v>
      </c>
      <c r="AG16" s="491">
        <v>7</v>
      </c>
      <c r="AH16" s="485">
        <v>1</v>
      </c>
      <c r="AI16" s="485" t="str">
        <f t="shared" si="9"/>
        <v>None</v>
      </c>
      <c r="AJ16" s="492" t="str">
        <f t="shared" ca="1" si="18"/>
        <v>GBF400/2700</v>
      </c>
      <c r="AK16" s="492" t="str">
        <f t="shared" ca="1" si="18"/>
        <v>None</v>
      </c>
      <c r="AL16" s="492" t="str">
        <f t="shared" ca="1" si="18"/>
        <v>None</v>
      </c>
      <c r="AM16" s="492" t="str">
        <f t="shared" ca="1" si="18"/>
        <v>None</v>
      </c>
      <c r="AN16" s="492" t="str">
        <f t="shared" ca="1" si="18"/>
        <v>None</v>
      </c>
      <c r="AO16" s="492" t="str">
        <f t="shared" ca="1" si="18"/>
        <v>None</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None</v>
      </c>
      <c r="BB16" s="493" t="str">
        <f t="shared" ca="1" si="12"/>
        <v>None</v>
      </c>
      <c r="BC16" s="493" t="str">
        <f t="shared" ca="1" si="12"/>
        <v>None</v>
      </c>
      <c r="BD16" s="493" t="str">
        <f t="shared" ca="1" si="13"/>
        <v>None</v>
      </c>
      <c r="BE16" s="493" t="str">
        <f t="shared" ca="1" si="13"/>
        <v>None</v>
      </c>
      <c r="BF16" s="493" t="str">
        <f t="shared" ca="1" si="13"/>
        <v>None</v>
      </c>
      <c r="BG16" s="493" t="str">
        <f t="shared" ca="1" si="13"/>
        <v/>
      </c>
      <c r="BH16" s="492" t="str">
        <f t="shared" ca="1" si="13"/>
        <v>None</v>
      </c>
      <c r="BI16" s="492" t="str">
        <f t="shared" ca="1" si="13"/>
        <v>GBF400/2700</v>
      </c>
      <c r="BJ16" s="492" t="str">
        <f t="shared" ca="1" si="13"/>
        <v>GBF400/2700</v>
      </c>
      <c r="BK16" s="492" t="str">
        <f t="shared" ca="1" si="13"/>
        <v>GBF400/2700</v>
      </c>
      <c r="BL16" s="492" t="str">
        <f t="shared" ca="1" si="13"/>
        <v>None</v>
      </c>
      <c r="BM16" s="492" t="str">
        <f t="shared" ca="1" si="13"/>
        <v/>
      </c>
      <c r="BN16" s="493" t="str">
        <f t="shared" ca="1" si="15"/>
        <v/>
      </c>
      <c r="BO16" s="493" t="str">
        <f t="shared" ca="1" si="15"/>
        <v/>
      </c>
      <c r="BP16" s="493" t="str">
        <f t="shared" ca="1" si="15"/>
        <v>UBSM 0.6-2.4</v>
      </c>
      <c r="BQ16" s="493" t="str">
        <f t="shared" ca="1" si="15"/>
        <v/>
      </c>
      <c r="BR16" s="493" t="str">
        <f t="shared" ca="1" si="15"/>
        <v>None</v>
      </c>
      <c r="BS16" s="493" t="str">
        <f t="shared" ca="1" si="15"/>
        <v>None</v>
      </c>
      <c r="BT16" s="492" t="str">
        <f t="shared" ca="1" si="15"/>
        <v>None</v>
      </c>
      <c r="BU16" s="492" t="str">
        <f t="shared" ca="1" si="15"/>
        <v/>
      </c>
      <c r="BV16" s="492" t="str">
        <f t="shared" ca="1" si="15"/>
        <v/>
      </c>
      <c r="BW16" s="492" t="str">
        <f t="shared" ca="1" si="15"/>
        <v/>
      </c>
      <c r="BX16" s="492" t="str">
        <f t="shared" ca="1" si="15"/>
        <v>UBSM 0.6-2.4</v>
      </c>
      <c r="BY16" s="492" t="str">
        <f t="shared" ca="1" si="15"/>
        <v>UBSM 0.6-2.4</v>
      </c>
    </row>
    <row r="17" spans="1:77" ht="15" customHeight="1" x14ac:dyDescent="0.25">
      <c r="A17" s="620"/>
      <c r="B17" s="3" t="s">
        <v>110</v>
      </c>
      <c r="C17" s="342"/>
      <c r="D17" s="342"/>
      <c r="E17" s="337">
        <v>1</v>
      </c>
      <c r="F17" s="337">
        <v>2.4</v>
      </c>
      <c r="G17" s="337">
        <v>0</v>
      </c>
      <c r="H17" s="42">
        <f t="shared" si="4"/>
        <v>0</v>
      </c>
      <c r="I17" s="42">
        <f t="shared" si="4"/>
        <v>0</v>
      </c>
      <c r="J17" s="32" t="str">
        <f t="shared" ca="1" si="2"/>
        <v>OK</v>
      </c>
      <c r="K17" s="622"/>
      <c r="L17" s="625"/>
      <c r="M17" s="628"/>
      <c r="N17" s="628"/>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3">INDEX(INDIRECT($AI17),$AS$9+1,X$4)</f>
        <v>None</v>
      </c>
      <c r="Y17" s="27">
        <f t="shared" ca="1" si="23"/>
        <v>0</v>
      </c>
      <c r="Z17" s="27">
        <f t="shared" ca="1" si="23"/>
        <v>0</v>
      </c>
      <c r="AA17" s="27">
        <f t="shared" ca="1" si="23"/>
        <v>0</v>
      </c>
      <c r="AB17" s="27">
        <f t="shared" ca="1" si="23"/>
        <v>0</v>
      </c>
      <c r="AC17" s="29">
        <f t="shared" si="7"/>
        <v>0</v>
      </c>
      <c r="AD17" s="29">
        <f t="shared" si="8"/>
        <v>0</v>
      </c>
      <c r="AG17" s="491">
        <v>8</v>
      </c>
      <c r="AH17" s="485">
        <v>1</v>
      </c>
      <c r="AI17" s="485" t="str">
        <f t="shared" si="9"/>
        <v>None</v>
      </c>
      <c r="AJ17" s="492" t="str">
        <f t="shared" ca="1" si="18"/>
        <v>GBF400/3000</v>
      </c>
      <c r="AK17" s="492" t="str">
        <f t="shared" ca="1" si="18"/>
        <v>None</v>
      </c>
      <c r="AL17" s="492" t="str">
        <f t="shared" ca="1" si="18"/>
        <v>None</v>
      </c>
      <c r="AM17" s="492" t="str">
        <f t="shared" ca="1" si="18"/>
        <v>None</v>
      </c>
      <c r="AN17" s="492" t="str">
        <f t="shared" ca="1" si="18"/>
        <v>None</v>
      </c>
      <c r="AO17" s="492" t="str">
        <f t="shared" ca="1" si="18"/>
        <v>None</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None</v>
      </c>
      <c r="BB17" s="493" t="str">
        <f t="shared" ca="1" si="12"/>
        <v>None</v>
      </c>
      <c r="BC17" s="493" t="str">
        <f t="shared" ca="1" si="12"/>
        <v>None</v>
      </c>
      <c r="BD17" s="493" t="str">
        <f t="shared" ca="1" si="13"/>
        <v>None</v>
      </c>
      <c r="BE17" s="493" t="str">
        <f t="shared" ca="1" si="13"/>
        <v>None</v>
      </c>
      <c r="BF17" s="493" t="str">
        <f t="shared" ca="1" si="13"/>
        <v>None</v>
      </c>
      <c r="BG17" s="493" t="str">
        <f t="shared" ca="1" si="13"/>
        <v/>
      </c>
      <c r="BH17" s="492" t="str">
        <f t="shared" ca="1" si="13"/>
        <v>None</v>
      </c>
      <c r="BI17" s="492" t="str">
        <f t="shared" ca="1" si="13"/>
        <v>GBF400/3000</v>
      </c>
      <c r="BJ17" s="492" t="str">
        <f t="shared" ca="1" si="13"/>
        <v>GBF400/3000</v>
      </c>
      <c r="BK17" s="492" t="str">
        <f t="shared" ca="1" si="13"/>
        <v>GBF400/3000</v>
      </c>
      <c r="BL17" s="492" t="str">
        <f t="shared" ca="1" si="13"/>
        <v>None</v>
      </c>
      <c r="BM17" s="492" t="str">
        <f t="shared" ca="1" si="13"/>
        <v/>
      </c>
      <c r="BN17" s="493" t="str">
        <f t="shared" ca="1" si="15"/>
        <v/>
      </c>
      <c r="BO17" s="493" t="str">
        <f t="shared" ca="1" si="15"/>
        <v/>
      </c>
      <c r="BP17" s="493" t="str">
        <f t="shared" ca="1" si="15"/>
        <v>UBMP 0.4-0.6</v>
      </c>
      <c r="BQ17" s="493" t="str">
        <f t="shared" ca="1" si="15"/>
        <v/>
      </c>
      <c r="BR17" s="493" t="str">
        <f t="shared" ca="1" si="15"/>
        <v>None</v>
      </c>
      <c r="BS17" s="493" t="str">
        <f t="shared" ca="1" si="15"/>
        <v>None</v>
      </c>
      <c r="BT17" s="492" t="str">
        <f t="shared" ca="1" si="15"/>
        <v>None</v>
      </c>
      <c r="BU17" s="492" t="str">
        <f t="shared" ca="1" si="15"/>
        <v/>
      </c>
      <c r="BV17" s="492" t="str">
        <f t="shared" ca="1" si="15"/>
        <v/>
      </c>
      <c r="BW17" s="492" t="str">
        <f t="shared" ca="1" si="15"/>
        <v/>
      </c>
      <c r="BX17" s="492" t="str">
        <f t="shared" ca="1" si="15"/>
        <v>UBMP 0.4-0.6</v>
      </c>
      <c r="BY17" s="492" t="str">
        <f t="shared" ca="1" si="15"/>
        <v>UBMP 0.4-0.6</v>
      </c>
    </row>
    <row r="18" spans="1:77" x14ac:dyDescent="0.25">
      <c r="A18" s="620"/>
      <c r="B18" s="3" t="s">
        <v>111</v>
      </c>
      <c r="C18" s="342"/>
      <c r="D18" s="342"/>
      <c r="E18" s="337">
        <v>1</v>
      </c>
      <c r="F18" s="337">
        <v>2.4</v>
      </c>
      <c r="G18" s="337">
        <v>0</v>
      </c>
      <c r="H18" s="42">
        <f t="shared" si="4"/>
        <v>0</v>
      </c>
      <c r="I18" s="42">
        <f t="shared" si="4"/>
        <v>0</v>
      </c>
      <c r="J18" s="32" t="str">
        <f t="shared" ca="1" si="2"/>
        <v>OK</v>
      </c>
      <c r="K18" s="622"/>
      <c r="L18" s="625"/>
      <c r="M18" s="628"/>
      <c r="N18" s="628"/>
      <c r="O18" s="617"/>
      <c r="P18" s="46"/>
      <c r="Q18" s="46"/>
      <c r="R18" s="46"/>
      <c r="S18" s="46"/>
      <c r="T18" s="46"/>
      <c r="V18" s="20">
        <f t="shared" si="5"/>
        <v>0</v>
      </c>
      <c r="W18" s="27" t="str">
        <f ca="1">INDEX(INDIRECT($AI18),$AT$9+1,W$4)</f>
        <v>None</v>
      </c>
      <c r="X18" s="27" t="str">
        <f t="shared" ref="X18:AB18" ca="1" si="24">INDEX(INDIRECT($AI18),$AT$9+1,X$4)</f>
        <v>None</v>
      </c>
      <c r="Y18" s="27">
        <f t="shared" ca="1" si="24"/>
        <v>0</v>
      </c>
      <c r="Z18" s="27">
        <f t="shared" ca="1" si="24"/>
        <v>0</v>
      </c>
      <c r="AA18" s="27">
        <f t="shared" ca="1" si="24"/>
        <v>0</v>
      </c>
      <c r="AB18" s="27">
        <f t="shared" ca="1" si="24"/>
        <v>0</v>
      </c>
      <c r="AC18" s="29">
        <f t="shared" si="7"/>
        <v>0</v>
      </c>
      <c r="AD18" s="29">
        <f t="shared" si="8"/>
        <v>0</v>
      </c>
      <c r="AG18" s="491">
        <v>9</v>
      </c>
      <c r="AH18" s="485">
        <v>1</v>
      </c>
      <c r="AI18" s="485" t="str">
        <f t="shared" si="9"/>
        <v>None</v>
      </c>
      <c r="AJ18" s="492" t="str">
        <f t="shared" ca="1" si="18"/>
        <v>GBF535S/2100</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
      </c>
      <c r="BH18" s="492" t="str">
        <f t="shared" ca="1" si="13"/>
        <v/>
      </c>
      <c r="BI18" s="492" t="str">
        <f t="shared" ca="1" si="13"/>
        <v>GBF535S/2100</v>
      </c>
      <c r="BJ18" s="492" t="str">
        <f t="shared" ca="1" si="13"/>
        <v>GBF535S/2100</v>
      </c>
      <c r="BK18" s="492" t="str">
        <f t="shared" ca="1" si="13"/>
        <v>GBF535S/2100</v>
      </c>
      <c r="BL18" s="492" t="str">
        <f t="shared" ca="1" si="13"/>
        <v/>
      </c>
      <c r="BM18" s="492" t="str">
        <f t="shared" ca="1" si="13"/>
        <v/>
      </c>
      <c r="BN18" s="493" t="str">
        <f t="shared" ca="1" si="15"/>
        <v/>
      </c>
      <c r="BO18" s="493" t="str">
        <f t="shared" ca="1" si="15"/>
        <v/>
      </c>
      <c r="BP18" s="493" t="str">
        <f t="shared" ca="1" si="15"/>
        <v>UBMP 0.6-1.2</v>
      </c>
      <c r="BQ18" s="493" t="str">
        <f t="shared" ca="1" si="15"/>
        <v/>
      </c>
      <c r="BR18" s="493" t="str">
        <f t="shared" ca="1" si="15"/>
        <v/>
      </c>
      <c r="BS18" s="493" t="str">
        <f t="shared" ca="1" si="15"/>
        <v/>
      </c>
      <c r="BT18" s="492" t="str">
        <f t="shared" ca="1" si="15"/>
        <v/>
      </c>
      <c r="BU18" s="492" t="str">
        <f t="shared" ca="1" si="15"/>
        <v/>
      </c>
      <c r="BV18" s="492" t="str">
        <f t="shared" ca="1" si="15"/>
        <v/>
      </c>
      <c r="BW18" s="492" t="str">
        <f t="shared" ca="1" si="15"/>
        <v/>
      </c>
      <c r="BX18" s="492" t="str">
        <f t="shared" ca="1" si="15"/>
        <v>UBMP 0.6-1.2</v>
      </c>
      <c r="BY18" s="492" t="str">
        <f t="shared" ca="1" si="15"/>
        <v>UBMP 0.6-1.2</v>
      </c>
    </row>
    <row r="19" spans="1:77" x14ac:dyDescent="0.25">
      <c r="A19" s="620"/>
      <c r="B19" s="3" t="s">
        <v>112</v>
      </c>
      <c r="C19" s="342"/>
      <c r="D19" s="342"/>
      <c r="E19" s="337">
        <v>1</v>
      </c>
      <c r="F19" s="337">
        <v>2.4</v>
      </c>
      <c r="G19" s="337">
        <v>0</v>
      </c>
      <c r="H19" s="42">
        <f t="shared" si="4"/>
        <v>0</v>
      </c>
      <c r="I19" s="42">
        <f t="shared" si="4"/>
        <v>0</v>
      </c>
      <c r="J19" s="32" t="str">
        <f t="shared" ca="1" si="2"/>
        <v>OK</v>
      </c>
      <c r="K19" s="623"/>
      <c r="L19" s="626"/>
      <c r="M19" s="629"/>
      <c r="N19" s="629"/>
      <c r="O19" s="617"/>
      <c r="P19" s="46"/>
      <c r="Q19" s="46"/>
      <c r="R19" s="46"/>
      <c r="S19" s="46"/>
      <c r="T19" s="46"/>
      <c r="V19" s="20">
        <f t="shared" si="5"/>
        <v>0</v>
      </c>
      <c r="W19" s="27" t="str">
        <f ca="1">INDEX(INDIRECT($AI19),$AU$9+1,W$4)</f>
        <v>None</v>
      </c>
      <c r="X19" s="27" t="str">
        <f t="shared" ref="X19:AB19" ca="1" si="25">INDEX(INDIRECT($AI19),$AU$9+1,X$4)</f>
        <v>None</v>
      </c>
      <c r="Y19" s="27">
        <f t="shared" ca="1" si="25"/>
        <v>0</v>
      </c>
      <c r="Z19" s="27">
        <f t="shared" ca="1" si="25"/>
        <v>0</v>
      </c>
      <c r="AA19" s="27">
        <f t="shared" ca="1" si="25"/>
        <v>0</v>
      </c>
      <c r="AB19" s="27">
        <f t="shared" ca="1" si="25"/>
        <v>0</v>
      </c>
      <c r="AC19" s="29">
        <f t="shared" si="7"/>
        <v>0</v>
      </c>
      <c r="AD19" s="29">
        <f t="shared" si="8"/>
        <v>0</v>
      </c>
      <c r="AG19" s="491">
        <v>10</v>
      </c>
      <c r="AH19" s="485">
        <v>1</v>
      </c>
      <c r="AI19" s="485" t="str">
        <f t="shared" si="9"/>
        <v>None</v>
      </c>
      <c r="AJ19" s="492" t="str">
        <f t="shared" ca="1" si="18"/>
        <v>GBF535/2400</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
      </c>
      <c r="BH19" s="492" t="str">
        <f t="shared" ca="1" si="13"/>
        <v/>
      </c>
      <c r="BI19" s="492" t="str">
        <f t="shared" ca="1" si="13"/>
        <v>GBF535/2400</v>
      </c>
      <c r="BJ19" s="492" t="str">
        <f t="shared" ca="1" si="13"/>
        <v>GBF535/2400</v>
      </c>
      <c r="BK19" s="492" t="str">
        <f t="shared" ca="1" si="13"/>
        <v>GBF535/2400</v>
      </c>
      <c r="BL19" s="492" t="str">
        <f t="shared" ca="1" si="13"/>
        <v/>
      </c>
      <c r="BM19" s="492" t="str">
        <f t="shared" ca="1" si="13"/>
        <v/>
      </c>
      <c r="BN19" s="493" t="str">
        <f t="shared" ca="1" si="15"/>
        <v/>
      </c>
      <c r="BO19" s="493" t="str">
        <f t="shared" ca="1" si="15"/>
        <v/>
      </c>
      <c r="BP19" s="493" t="str">
        <f t="shared" ca="1" si="15"/>
        <v>UBMP 1.2-2.4</v>
      </c>
      <c r="BQ19" s="493" t="str">
        <f t="shared" ca="1" si="15"/>
        <v/>
      </c>
      <c r="BR19" s="493" t="str">
        <f t="shared" ca="1" si="15"/>
        <v/>
      </c>
      <c r="BS19" s="493" t="str">
        <f t="shared" ca="1" si="15"/>
        <v/>
      </c>
      <c r="BT19" s="492" t="str">
        <f t="shared" ca="1" si="15"/>
        <v/>
      </c>
      <c r="BU19" s="492" t="str">
        <f t="shared" ca="1" si="15"/>
        <v/>
      </c>
      <c r="BV19" s="492" t="str">
        <f t="shared" ca="1" si="15"/>
        <v/>
      </c>
      <c r="BW19" s="492" t="str">
        <f t="shared" ca="1" si="15"/>
        <v/>
      </c>
      <c r="BX19" s="492" t="str">
        <f t="shared" ca="1" si="15"/>
        <v>UBMP 1.2-2.4</v>
      </c>
      <c r="BY19" s="492" t="str">
        <f t="shared" ca="1" si="15"/>
        <v>UBMP 1.2-2.4</v>
      </c>
    </row>
    <row r="20" spans="1:77" ht="15.75" customHeight="1" x14ac:dyDescent="0.25">
      <c r="A20" s="619" t="s">
        <v>113</v>
      </c>
      <c r="B20" s="3" t="s">
        <v>114</v>
      </c>
      <c r="C20" s="342"/>
      <c r="D20" s="342"/>
      <c r="E20" s="337">
        <v>1</v>
      </c>
      <c r="F20" s="337">
        <v>2.4</v>
      </c>
      <c r="G20" s="337">
        <v>0</v>
      </c>
      <c r="H20" s="42">
        <f t="shared" si="4"/>
        <v>0</v>
      </c>
      <c r="I20" s="42">
        <f t="shared" si="4"/>
        <v>0</v>
      </c>
      <c r="J20" s="32" t="str">
        <f t="shared" ca="1" si="2"/>
        <v>OK</v>
      </c>
      <c r="K20" s="621">
        <f>MIN(SUM(H20:H25),SUM(I20:I25))</f>
        <v>0</v>
      </c>
      <c r="L20" s="624">
        <v>0</v>
      </c>
      <c r="M20" s="627" t="str">
        <f>IF(K20=0,"",MAX(100,0.5*MAX(H$3,I$3)/U$15))</f>
        <v/>
      </c>
      <c r="N20" s="627" t="str">
        <f>IF(K20=0,"",MAX(M20,L20*15))</f>
        <v/>
      </c>
      <c r="O20" s="616" t="str">
        <f>IF(K20=0,"",IF(M20&lt;=K20,"OK if internal bracing line", "NG if internal bracing line"))</f>
        <v/>
      </c>
      <c r="P20" s="46"/>
      <c r="Q20" s="46"/>
      <c r="R20" s="46"/>
      <c r="S20" s="46"/>
      <c r="T20" s="46"/>
      <c r="V20" s="20">
        <f t="shared" si="5"/>
        <v>0</v>
      </c>
      <c r="W20" s="27" t="str">
        <f ca="1">INDEX(INDIRECT($AI20),$AV$9+1,W$4)</f>
        <v>None</v>
      </c>
      <c r="X20" s="27" t="str">
        <f t="shared" ref="X20:AB20" ca="1" si="26">INDEX(INDIRECT($AI20),$AV$9+1,X$4)</f>
        <v>None</v>
      </c>
      <c r="Y20" s="27">
        <f t="shared" ca="1" si="26"/>
        <v>0</v>
      </c>
      <c r="Z20" s="27">
        <f t="shared" ca="1" si="26"/>
        <v>0</v>
      </c>
      <c r="AA20" s="27">
        <f t="shared" ca="1" si="26"/>
        <v>0</v>
      </c>
      <c r="AB20" s="27">
        <f t="shared" ca="1" si="26"/>
        <v>0</v>
      </c>
      <c r="AC20" s="29">
        <f t="shared" si="7"/>
        <v>0</v>
      </c>
      <c r="AD20" s="29">
        <f t="shared" si="8"/>
        <v>0</v>
      </c>
      <c r="AG20" s="491">
        <v>11</v>
      </c>
      <c r="AH20" s="485">
        <v>1</v>
      </c>
      <c r="AI20" s="485" t="str">
        <f t="shared" si="9"/>
        <v>None</v>
      </c>
      <c r="AJ20" s="492" t="str">
        <f t="shared" ca="1" si="18"/>
        <v>GBF535/2700</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
      </c>
      <c r="BH20" s="492" t="str">
        <f t="shared" ca="1" si="13"/>
        <v/>
      </c>
      <c r="BI20" s="492" t="str">
        <f t="shared" ca="1" si="13"/>
        <v>GBF535/2700</v>
      </c>
      <c r="BJ20" s="492" t="str">
        <f t="shared" ca="1" si="13"/>
        <v>GBF535/2700</v>
      </c>
      <c r="BK20" s="492" t="str">
        <f t="shared" ca="1" si="13"/>
        <v>GBF535/2700</v>
      </c>
      <c r="BL20" s="492" t="str">
        <f t="shared" ca="1" si="13"/>
        <v/>
      </c>
      <c r="BM20" s="492" t="str">
        <f t="shared" ca="1" si="13"/>
        <v/>
      </c>
      <c r="BN20" s="493" t="str">
        <f t="shared" ca="1" si="15"/>
        <v/>
      </c>
      <c r="BO20" s="493" t="str">
        <f t="shared" ca="1" si="15"/>
        <v/>
      </c>
      <c r="BP20" s="493" t="str">
        <f t="shared" ca="1" si="15"/>
        <v>UB1FR 0.4-1.2</v>
      </c>
      <c r="BQ20" s="493" t="str">
        <f t="shared" ca="1" si="15"/>
        <v/>
      </c>
      <c r="BR20" s="493" t="str">
        <f t="shared" ca="1" si="15"/>
        <v/>
      </c>
      <c r="BS20" s="493" t="str">
        <f t="shared" ca="1" si="15"/>
        <v/>
      </c>
      <c r="BT20" s="492" t="str">
        <f t="shared" ca="1" si="15"/>
        <v/>
      </c>
      <c r="BU20" s="492" t="str">
        <f t="shared" ca="1" si="15"/>
        <v/>
      </c>
      <c r="BV20" s="492" t="str">
        <f t="shared" ca="1" si="15"/>
        <v/>
      </c>
      <c r="BW20" s="492" t="str">
        <f t="shared" ca="1" si="15"/>
        <v/>
      </c>
      <c r="BX20" s="492" t="str">
        <f t="shared" ca="1" si="15"/>
        <v>UB1FR 0.4-1.2</v>
      </c>
      <c r="BY20" s="492" t="str">
        <f t="shared" ca="1" si="15"/>
        <v>UB1FR 0.4-1.2</v>
      </c>
    </row>
    <row r="21" spans="1:77" x14ac:dyDescent="0.25">
      <c r="A21" s="620"/>
      <c r="B21" s="3" t="s">
        <v>115</v>
      </c>
      <c r="C21" s="342"/>
      <c r="D21" s="342"/>
      <c r="E21" s="337">
        <v>1</v>
      </c>
      <c r="F21" s="337">
        <v>2.4</v>
      </c>
      <c r="G21" s="337">
        <v>0</v>
      </c>
      <c r="H21" s="42">
        <f t="shared" si="4"/>
        <v>0</v>
      </c>
      <c r="I21" s="42">
        <f t="shared" si="4"/>
        <v>0</v>
      </c>
      <c r="J21" s="32" t="str">
        <f t="shared" ca="1" si="2"/>
        <v>OK</v>
      </c>
      <c r="K21" s="622"/>
      <c r="L21" s="625"/>
      <c r="M21" s="628"/>
      <c r="N21" s="628"/>
      <c r="O21" s="617"/>
      <c r="P21" s="46"/>
      <c r="Q21" s="46"/>
      <c r="R21" s="46"/>
      <c r="S21" s="46"/>
      <c r="T21" s="46"/>
      <c r="V21" s="20">
        <f t="shared" si="5"/>
        <v>0</v>
      </c>
      <c r="W21" s="27" t="str">
        <f ca="1">INDEX(INDIRECT($AI21),$AW$9+1,W$4)</f>
        <v>None</v>
      </c>
      <c r="X21" s="27" t="str">
        <f t="shared" ref="X21:AB21" ca="1" si="27">INDEX(INDIRECT($AI21),$AW$9+1,X$4)</f>
        <v>None</v>
      </c>
      <c r="Y21" s="27">
        <f t="shared" ca="1" si="27"/>
        <v>0</v>
      </c>
      <c r="Z21" s="27">
        <f t="shared" ca="1" si="27"/>
        <v>0</v>
      </c>
      <c r="AA21" s="27">
        <f t="shared" ca="1" si="27"/>
        <v>0</v>
      </c>
      <c r="AB21" s="27">
        <f t="shared" ca="1" si="27"/>
        <v>0</v>
      </c>
      <c r="AC21" s="29">
        <f t="shared" si="7"/>
        <v>0</v>
      </c>
      <c r="AD21" s="29">
        <f t="shared" si="8"/>
        <v>0</v>
      </c>
      <c r="AG21" s="491">
        <v>12</v>
      </c>
      <c r="AH21" s="485">
        <v>1</v>
      </c>
      <c r="AI21" s="485" t="str">
        <f t="shared" si="9"/>
        <v>None</v>
      </c>
      <c r="AJ21" s="492" t="str">
        <f t="shared" ca="1" si="18"/>
        <v>GBF535/3000</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
      </c>
      <c r="BH21" s="492" t="str">
        <f t="shared" ca="1" si="13"/>
        <v/>
      </c>
      <c r="BI21" s="492" t="str">
        <f t="shared" ca="1" si="13"/>
        <v>GBF535/3000</v>
      </c>
      <c r="BJ21" s="492" t="str">
        <f t="shared" ca="1" si="13"/>
        <v>GBF535/3000</v>
      </c>
      <c r="BK21" s="492" t="str">
        <f t="shared" ca="1" si="13"/>
        <v>GBF535/3000</v>
      </c>
      <c r="BL21" s="492" t="str">
        <f t="shared" ca="1" si="13"/>
        <v/>
      </c>
      <c r="BM21" s="492" t="str">
        <f t="shared" ca="1" si="13"/>
        <v/>
      </c>
      <c r="BN21" s="493" t="str">
        <f t="shared" ca="1" si="15"/>
        <v/>
      </c>
      <c r="BO21" s="493" t="str">
        <f t="shared" ca="1" si="15"/>
        <v/>
      </c>
      <c r="BP21" s="493" t="str">
        <f t="shared" ca="1" si="15"/>
        <v>UB1FR 1.2-4.8</v>
      </c>
      <c r="BQ21" s="493" t="str">
        <f t="shared" ca="1" si="15"/>
        <v/>
      </c>
      <c r="BR21" s="493" t="str">
        <f t="shared" ca="1" si="15"/>
        <v/>
      </c>
      <c r="BS21" s="493" t="str">
        <f t="shared" ca="1" si="15"/>
        <v/>
      </c>
      <c r="BT21" s="492" t="str">
        <f t="shared" ca="1" si="15"/>
        <v/>
      </c>
      <c r="BU21" s="492" t="str">
        <f t="shared" ca="1" si="15"/>
        <v/>
      </c>
      <c r="BV21" s="492" t="str">
        <f t="shared" ca="1" si="15"/>
        <v/>
      </c>
      <c r="BW21" s="492" t="str">
        <f t="shared" ca="1" si="15"/>
        <v/>
      </c>
      <c r="BX21" s="492" t="str">
        <f t="shared" ca="1" si="15"/>
        <v>UB1FR 1.2-4.8</v>
      </c>
      <c r="BY21" s="492" t="str">
        <f t="shared" ca="1" si="15"/>
        <v>UB1FR 1.2-4.8</v>
      </c>
    </row>
    <row r="22" spans="1:77" x14ac:dyDescent="0.25">
      <c r="A22" s="620"/>
      <c r="B22" s="3" t="s">
        <v>116</v>
      </c>
      <c r="C22" s="342"/>
      <c r="D22" s="342"/>
      <c r="E22" s="337">
        <v>1</v>
      </c>
      <c r="F22" s="337">
        <v>2.4</v>
      </c>
      <c r="G22" s="337">
        <v>0</v>
      </c>
      <c r="H22" s="42">
        <f t="shared" si="4"/>
        <v>0</v>
      </c>
      <c r="I22" s="42">
        <f t="shared" si="4"/>
        <v>0</v>
      </c>
      <c r="J22" s="32" t="str">
        <f t="shared" ca="1" si="2"/>
        <v>OK</v>
      </c>
      <c r="K22" s="622"/>
      <c r="L22" s="625"/>
      <c r="M22" s="628"/>
      <c r="N22" s="628"/>
      <c r="O22" s="617"/>
      <c r="P22" s="46"/>
      <c r="Q22" s="46"/>
      <c r="R22" s="46"/>
      <c r="S22" s="46"/>
      <c r="T22" s="46"/>
      <c r="V22" s="20">
        <f t="shared" si="5"/>
        <v>0</v>
      </c>
      <c r="W22" s="27" t="str">
        <f ca="1">INDEX(INDIRECT($AI22),$AX$9+1,W$4)</f>
        <v>None</v>
      </c>
      <c r="X22" s="27" t="str">
        <f t="shared" ref="X22:AB22" ca="1" si="28">INDEX(INDIRECT($AI22),$AX$9+1,X$4)</f>
        <v>None</v>
      </c>
      <c r="Y22" s="27">
        <f t="shared" ca="1" si="28"/>
        <v>0</v>
      </c>
      <c r="Z22" s="27">
        <f t="shared" ca="1" si="28"/>
        <v>0</v>
      </c>
      <c r="AA22" s="27">
        <f t="shared" ca="1" si="28"/>
        <v>0</v>
      </c>
      <c r="AB22" s="27">
        <f t="shared" ca="1" si="28"/>
        <v>0</v>
      </c>
      <c r="AC22" s="29">
        <f t="shared" si="7"/>
        <v>0</v>
      </c>
      <c r="AD22" s="29">
        <f t="shared" si="8"/>
        <v>0</v>
      </c>
      <c r="AG22" s="491">
        <v>13</v>
      </c>
      <c r="AH22" s="485">
        <v>1</v>
      </c>
      <c r="AI22" s="485" t="str">
        <f t="shared" si="9"/>
        <v>None</v>
      </c>
      <c r="AJ22" s="492" t="str">
        <f t="shared" ca="1" si="18"/>
        <v>GBF600S/2100</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
      </c>
      <c r="BH22" s="492" t="str">
        <f t="shared" ca="1" si="13"/>
        <v/>
      </c>
      <c r="BI22" s="492" t="str">
        <f t="shared" ca="1" si="13"/>
        <v>GBF600S/2100</v>
      </c>
      <c r="BJ22" s="492" t="str">
        <f t="shared" ca="1" si="13"/>
        <v>GBF600S/2100</v>
      </c>
      <c r="BK22" s="492" t="str">
        <f t="shared" ca="1" si="13"/>
        <v>GBF600S/2100</v>
      </c>
      <c r="BL22" s="492" t="str">
        <f t="shared" ca="1" si="13"/>
        <v/>
      </c>
      <c r="BM22" s="492" t="str">
        <f t="shared" ca="1" si="13"/>
        <v/>
      </c>
      <c r="BN22" s="493" t="str">
        <f t="shared" ca="1" si="15"/>
        <v/>
      </c>
      <c r="BO22" s="493" t="str">
        <f t="shared" ca="1" si="15"/>
        <v/>
      </c>
      <c r="BP22" s="493" t="str">
        <f t="shared" ca="1" si="15"/>
        <v>UB2FR 0.4-1.2</v>
      </c>
      <c r="BQ22" s="493" t="str">
        <f t="shared" ca="1" si="15"/>
        <v/>
      </c>
      <c r="BR22" s="493" t="str">
        <f t="shared" ca="1" si="15"/>
        <v/>
      </c>
      <c r="BS22" s="493" t="str">
        <f t="shared" ca="1" si="15"/>
        <v/>
      </c>
      <c r="BT22" s="492" t="str">
        <f t="shared" ca="1" si="15"/>
        <v/>
      </c>
      <c r="BU22" s="492" t="str">
        <f t="shared" ca="1" si="15"/>
        <v/>
      </c>
      <c r="BV22" s="492" t="str">
        <f t="shared" ca="1" si="15"/>
        <v/>
      </c>
      <c r="BW22" s="492" t="str">
        <f t="shared" ca="1" si="15"/>
        <v/>
      </c>
      <c r="BX22" s="492" t="str">
        <f t="shared" ca="1" si="15"/>
        <v>UB2FR 0.4-1.2</v>
      </c>
      <c r="BY22" s="492" t="str">
        <f t="shared" ca="1" si="15"/>
        <v>UB2FR 0.4-1.2</v>
      </c>
    </row>
    <row r="23" spans="1:77" ht="15" customHeight="1" x14ac:dyDescent="0.25">
      <c r="A23" s="620"/>
      <c r="B23" s="3" t="s">
        <v>117</v>
      </c>
      <c r="C23" s="342"/>
      <c r="D23" s="342"/>
      <c r="E23" s="337">
        <v>1</v>
      </c>
      <c r="F23" s="337">
        <v>2.4</v>
      </c>
      <c r="G23" s="337">
        <v>0</v>
      </c>
      <c r="H23" s="42">
        <f t="shared" si="4"/>
        <v>0</v>
      </c>
      <c r="I23" s="42">
        <f t="shared" si="4"/>
        <v>0</v>
      </c>
      <c r="J23" s="32" t="str">
        <f t="shared" ca="1" si="2"/>
        <v>OK</v>
      </c>
      <c r="K23" s="622"/>
      <c r="L23" s="625"/>
      <c r="M23" s="628"/>
      <c r="N23" s="628"/>
      <c r="O23" s="616" t="str">
        <f>IF(K20=0,"",IF(N20&lt;=K20,"OK if external bracing line", "NG if external bracing line"))</f>
        <v/>
      </c>
      <c r="P23" s="46"/>
      <c r="Q23" s="46"/>
      <c r="R23" s="46"/>
      <c r="S23" s="46"/>
      <c r="T23" s="46"/>
      <c r="V23" s="20">
        <f t="shared" si="5"/>
        <v>0</v>
      </c>
      <c r="W23" s="27" t="str">
        <f ca="1">INDEX(INDIRECT($AI23),$AY$9+1,W$4)</f>
        <v>None</v>
      </c>
      <c r="X23" s="27" t="str">
        <f t="shared" ref="X23:AB23" ca="1" si="29">INDEX(INDIRECT($AI23),$AY$9+1,X$4)</f>
        <v>None</v>
      </c>
      <c r="Y23" s="27">
        <f t="shared" ca="1" si="29"/>
        <v>0</v>
      </c>
      <c r="Z23" s="27">
        <f t="shared" ca="1" si="29"/>
        <v>0</v>
      </c>
      <c r="AA23" s="27">
        <f t="shared" ca="1" si="29"/>
        <v>0</v>
      </c>
      <c r="AB23" s="27">
        <f t="shared" ca="1" si="29"/>
        <v>0</v>
      </c>
      <c r="AC23" s="29">
        <f t="shared" si="7"/>
        <v>0</v>
      </c>
      <c r="AD23" s="29">
        <f t="shared" si="8"/>
        <v>0</v>
      </c>
      <c r="AG23" s="491">
        <v>14</v>
      </c>
      <c r="AH23" s="485">
        <v>1</v>
      </c>
      <c r="AI23" s="485" t="str">
        <f t="shared" si="9"/>
        <v>None</v>
      </c>
      <c r="AJ23" s="492" t="str">
        <f t="shared" ca="1" si="18"/>
        <v>GBF600/2400</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
      </c>
      <c r="BH23" s="492" t="str">
        <f t="shared" ca="1" si="13"/>
        <v/>
      </c>
      <c r="BI23" s="492" t="str">
        <f t="shared" ca="1" si="13"/>
        <v>GBF600/2400</v>
      </c>
      <c r="BJ23" s="492" t="str">
        <f t="shared" ca="1" si="13"/>
        <v>GBF600/2400</v>
      </c>
      <c r="BK23" s="492" t="str">
        <f t="shared" ca="1" si="13"/>
        <v>GBF600/2400</v>
      </c>
      <c r="BL23" s="492" t="str">
        <f t="shared" ca="1" si="13"/>
        <v/>
      </c>
      <c r="BM23" s="492" t="str">
        <f t="shared" ca="1" si="13"/>
        <v/>
      </c>
      <c r="BN23" s="493" t="str">
        <f t="shared" ca="1" si="15"/>
        <v/>
      </c>
      <c r="BO23" s="493" t="str">
        <f t="shared" ca="1" si="15"/>
        <v/>
      </c>
      <c r="BP23" s="493" t="str">
        <f t="shared" ca="1" si="15"/>
        <v>UB2FR 1.2-2.4</v>
      </c>
      <c r="BQ23" s="493" t="str">
        <f t="shared" ca="1" si="15"/>
        <v/>
      </c>
      <c r="BR23" s="493" t="str">
        <f t="shared" ca="1" si="15"/>
        <v/>
      </c>
      <c r="BS23" s="493" t="str">
        <f t="shared" ca="1" si="15"/>
        <v/>
      </c>
      <c r="BT23" s="492" t="str">
        <f t="shared" ca="1" si="15"/>
        <v/>
      </c>
      <c r="BU23" s="492" t="str">
        <f t="shared" ca="1" si="15"/>
        <v/>
      </c>
      <c r="BV23" s="492" t="str">
        <f t="shared" ca="1" si="15"/>
        <v/>
      </c>
      <c r="BW23" s="492" t="str">
        <f t="shared" ca="1" si="15"/>
        <v/>
      </c>
      <c r="BX23" s="492" t="str">
        <f t="shared" ca="1" si="15"/>
        <v>UB2FR 1.2-2.4</v>
      </c>
      <c r="BY23" s="492" t="str">
        <f t="shared" ca="1" si="15"/>
        <v>UB2FR 1.2-2.4</v>
      </c>
    </row>
    <row r="24" spans="1:77" x14ac:dyDescent="0.25">
      <c r="A24" s="620"/>
      <c r="B24" s="3" t="s">
        <v>118</v>
      </c>
      <c r="C24" s="342"/>
      <c r="D24" s="342"/>
      <c r="E24" s="337">
        <v>1</v>
      </c>
      <c r="F24" s="337">
        <v>2.4</v>
      </c>
      <c r="G24" s="337">
        <v>0</v>
      </c>
      <c r="H24" s="42">
        <f t="shared" si="4"/>
        <v>0</v>
      </c>
      <c r="I24" s="42">
        <f t="shared" si="4"/>
        <v>0</v>
      </c>
      <c r="J24" s="32" t="str">
        <f t="shared" ca="1" si="2"/>
        <v>OK</v>
      </c>
      <c r="K24" s="622"/>
      <c r="L24" s="625"/>
      <c r="M24" s="628"/>
      <c r="N24" s="628"/>
      <c r="O24" s="617"/>
      <c r="P24" s="46"/>
      <c r="Q24" s="46"/>
      <c r="R24" s="46"/>
      <c r="S24" s="46"/>
      <c r="T24" s="46"/>
      <c r="V24" s="20">
        <f t="shared" si="5"/>
        <v>0</v>
      </c>
      <c r="W24" s="27" t="str">
        <f ca="1">INDEX(INDIRECT($AI24),$AZ$9+1,W$4)</f>
        <v>None</v>
      </c>
      <c r="X24" s="27" t="str">
        <f t="shared" ref="X24:AB24" ca="1" si="30">INDEX(INDIRECT($AI24),$AZ$9+1,X$4)</f>
        <v>None</v>
      </c>
      <c r="Y24" s="27">
        <f t="shared" ca="1" si="30"/>
        <v>0</v>
      </c>
      <c r="Z24" s="27">
        <f t="shared" ca="1" si="30"/>
        <v>0</v>
      </c>
      <c r="AA24" s="27">
        <f t="shared" ca="1" si="30"/>
        <v>0</v>
      </c>
      <c r="AB24" s="27">
        <f t="shared" ca="1" si="30"/>
        <v>0</v>
      </c>
      <c r="AC24" s="29">
        <f t="shared" si="7"/>
        <v>0</v>
      </c>
      <c r="AD24" s="29">
        <f t="shared" si="8"/>
        <v>0</v>
      </c>
      <c r="AG24" s="491">
        <v>15</v>
      </c>
      <c r="AH24" s="485">
        <v>1</v>
      </c>
      <c r="AI24" s="485" t="str">
        <f t="shared" si="9"/>
        <v>None</v>
      </c>
      <c r="AJ24" s="492" t="str">
        <f t="shared" ca="1" si="18"/>
        <v>GBF600/2700</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
      </c>
      <c r="BH24" s="492" t="str">
        <f t="shared" ca="1" si="13"/>
        <v/>
      </c>
      <c r="BI24" s="492" t="str">
        <f t="shared" ca="1" si="13"/>
        <v>GBF600/2700</v>
      </c>
      <c r="BJ24" s="492" t="str">
        <f t="shared" ca="1" si="13"/>
        <v>GBF600/2700</v>
      </c>
      <c r="BK24" s="492" t="str">
        <f t="shared" ca="1" si="13"/>
        <v>GBF600/2700</v>
      </c>
      <c r="BL24" s="492" t="str">
        <f t="shared" ca="1" si="13"/>
        <v/>
      </c>
      <c r="BM24" s="492" t="str">
        <f t="shared" ca="1" si="13"/>
        <v/>
      </c>
      <c r="BN24" s="493" t="str">
        <f t="shared" ca="1" si="15"/>
        <v/>
      </c>
      <c r="BO24" s="493" t="str">
        <f t="shared" ca="1" si="15"/>
        <v/>
      </c>
      <c r="BP24" s="493" t="str">
        <f t="shared" ca="1" si="15"/>
        <v>UBFRP 0.4-1.2</v>
      </c>
      <c r="BQ24" s="493" t="str">
        <f t="shared" ca="1" si="15"/>
        <v/>
      </c>
      <c r="BR24" s="493" t="str">
        <f t="shared" ca="1" si="15"/>
        <v/>
      </c>
      <c r="BS24" s="493" t="str">
        <f t="shared" ca="1" si="15"/>
        <v/>
      </c>
      <c r="BT24" s="492" t="str">
        <f t="shared" ca="1" si="15"/>
        <v/>
      </c>
      <c r="BU24" s="492" t="str">
        <f t="shared" ca="1" si="15"/>
        <v/>
      </c>
      <c r="BV24" s="492" t="str">
        <f t="shared" ca="1" si="15"/>
        <v/>
      </c>
      <c r="BW24" s="492" t="str">
        <f t="shared" ca="1" si="15"/>
        <v/>
      </c>
      <c r="BX24" s="492" t="str">
        <f t="shared" ca="1" si="15"/>
        <v>UBFRP 0.4-1.2</v>
      </c>
      <c r="BY24" s="492" t="str">
        <f t="shared" ca="1" si="15"/>
        <v>UBFRP 0.4-1.2</v>
      </c>
    </row>
    <row r="25" spans="1:77" x14ac:dyDescent="0.25">
      <c r="A25" s="620"/>
      <c r="B25" s="3" t="s">
        <v>119</v>
      </c>
      <c r="C25" s="342"/>
      <c r="D25" s="342"/>
      <c r="E25" s="337">
        <v>1</v>
      </c>
      <c r="F25" s="337">
        <v>2.4</v>
      </c>
      <c r="G25" s="337">
        <v>0</v>
      </c>
      <c r="H25" s="42">
        <f t="shared" si="4"/>
        <v>0</v>
      </c>
      <c r="I25" s="42">
        <f t="shared" si="4"/>
        <v>0</v>
      </c>
      <c r="J25" s="32" t="str">
        <f t="shared" ca="1" si="2"/>
        <v>OK</v>
      </c>
      <c r="K25" s="623"/>
      <c r="L25" s="626"/>
      <c r="M25" s="629"/>
      <c r="N25" s="629"/>
      <c r="O25" s="617"/>
      <c r="P25" s="46"/>
      <c r="Q25" s="46"/>
      <c r="R25" s="46"/>
      <c r="S25" s="46"/>
      <c r="T25" s="46"/>
      <c r="V25" s="20">
        <f t="shared" si="5"/>
        <v>0</v>
      </c>
      <c r="W25" s="27" t="str">
        <f ca="1">INDEX(INDIRECT($AI25),$BA$9+1,W$4)</f>
        <v>None</v>
      </c>
      <c r="X25" s="27" t="str">
        <f t="shared" ref="X25:AB25" ca="1" si="31">INDEX(INDIRECT($AI25),$BA$9+1,X$4)</f>
        <v>None</v>
      </c>
      <c r="Y25" s="27">
        <f t="shared" ca="1" si="31"/>
        <v>0</v>
      </c>
      <c r="Z25" s="27">
        <f t="shared" ca="1" si="31"/>
        <v>0</v>
      </c>
      <c r="AA25" s="27">
        <f t="shared" ca="1" si="31"/>
        <v>0</v>
      </c>
      <c r="AB25" s="27">
        <f t="shared" ca="1" si="31"/>
        <v>0</v>
      </c>
      <c r="AC25" s="29">
        <f t="shared" si="7"/>
        <v>0</v>
      </c>
      <c r="AD25" s="29">
        <f t="shared" si="8"/>
        <v>0</v>
      </c>
      <c r="AG25" s="491">
        <v>16</v>
      </c>
      <c r="AH25" s="485">
        <v>1</v>
      </c>
      <c r="AI25" s="485" t="str">
        <f t="shared" si="9"/>
        <v>None</v>
      </c>
      <c r="AJ25" s="492" t="str">
        <f t="shared" ca="1" si="18"/>
        <v>GBF600/3000</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
      </c>
      <c r="BH25" s="492" t="str">
        <f t="shared" ca="1" si="13"/>
        <v/>
      </c>
      <c r="BI25" s="492" t="str">
        <f t="shared" ca="1" si="13"/>
        <v>GBF600/3000</v>
      </c>
      <c r="BJ25" s="492" t="str">
        <f t="shared" ca="1" si="13"/>
        <v>GBF600/3000</v>
      </c>
      <c r="BK25" s="492" t="str">
        <f t="shared" ca="1" si="13"/>
        <v>GBF600/3000</v>
      </c>
      <c r="BL25" s="492" t="str">
        <f t="shared" ca="1" si="13"/>
        <v/>
      </c>
      <c r="BM25" s="492" t="str">
        <f t="shared" ca="1" si="13"/>
        <v/>
      </c>
      <c r="BN25" s="493" t="str">
        <f t="shared" ca="1" si="15"/>
        <v/>
      </c>
      <c r="BO25" s="493" t="str">
        <f t="shared" ca="1" si="15"/>
        <v/>
      </c>
      <c r="BP25" s="493" t="str">
        <f t="shared" ca="1" si="15"/>
        <v>UBFRP 1.2-2.4</v>
      </c>
      <c r="BQ25" s="493" t="str">
        <f t="shared" ca="1" si="15"/>
        <v/>
      </c>
      <c r="BR25" s="493" t="str">
        <f t="shared" ca="1" si="15"/>
        <v/>
      </c>
      <c r="BS25" s="493" t="str">
        <f t="shared" ca="1" si="15"/>
        <v/>
      </c>
      <c r="BT25" s="492" t="str">
        <f t="shared" ca="1" si="15"/>
        <v/>
      </c>
      <c r="BU25" s="492" t="str">
        <f t="shared" ca="1" si="15"/>
        <v/>
      </c>
      <c r="BV25" s="492" t="str">
        <f t="shared" ca="1" si="15"/>
        <v/>
      </c>
      <c r="BW25" s="492" t="str">
        <f t="shared" ca="1" si="15"/>
        <v/>
      </c>
      <c r="BX25" s="492" t="str">
        <f t="shared" ca="1" si="15"/>
        <v>UBFRP 1.2-2.4</v>
      </c>
      <c r="BY25" s="492" t="str">
        <f t="shared" ca="1" si="15"/>
        <v>UBFRP 1.2-2.4</v>
      </c>
    </row>
    <row r="26" spans="1:77" ht="15.75" customHeight="1" x14ac:dyDescent="0.25">
      <c r="A26" s="619" t="s">
        <v>120</v>
      </c>
      <c r="B26" s="3" t="s">
        <v>121</v>
      </c>
      <c r="C26" s="342"/>
      <c r="D26" s="342"/>
      <c r="E26" s="337">
        <v>1</v>
      </c>
      <c r="F26" s="337">
        <v>2.4</v>
      </c>
      <c r="G26" s="337">
        <v>0</v>
      </c>
      <c r="H26" s="42">
        <f t="shared" si="4"/>
        <v>0</v>
      </c>
      <c r="I26" s="42">
        <f t="shared" si="4"/>
        <v>0</v>
      </c>
      <c r="J26" s="32" t="str">
        <f t="shared" ca="1" si="2"/>
        <v>OK</v>
      </c>
      <c r="K26" s="621">
        <f ca="1">MIN(SUM(H26:H31),SUM(I26:I31))</f>
        <v>0</v>
      </c>
      <c r="L26" s="624">
        <v>0</v>
      </c>
      <c r="M26" s="627" t="str">
        <f t="shared" ref="M26" ca="1" si="32">IF(K26=0,"",MAX(100,0.5*MAX(H$3,I$3)/U$15))</f>
        <v/>
      </c>
      <c r="N26" s="627" t="str">
        <f ca="1">IF(K26=0,"",MAX(M26,L26*15))</f>
        <v/>
      </c>
      <c r="O26" s="616" t="str">
        <f ca="1">IF(K26=0,"",IF(M26&lt;=K26,"OK if internal bracing line", "NG if internal bracing line"))</f>
        <v/>
      </c>
      <c r="P26" s="46"/>
      <c r="Q26" s="46"/>
      <c r="R26" s="46"/>
      <c r="S26" s="46"/>
      <c r="T26" s="46"/>
      <c r="V26" s="20">
        <f t="shared" si="5"/>
        <v>0</v>
      </c>
      <c r="W26" s="27" t="str">
        <f ca="1">INDEX(INDIRECT($AI26),$BB$9+1,W$4)</f>
        <v>None</v>
      </c>
      <c r="X26" s="27" t="str">
        <f t="shared" ref="X26:AB26" ca="1" si="33">INDEX(INDIRECT($AI26),$BB$9+1,X$4)</f>
        <v>None</v>
      </c>
      <c r="Y26" s="27">
        <f t="shared" ca="1" si="33"/>
        <v>0</v>
      </c>
      <c r="Z26" s="27">
        <f t="shared" ca="1" si="33"/>
        <v>0</v>
      </c>
      <c r="AA26" s="27">
        <f t="shared" ca="1" si="33"/>
        <v>0</v>
      </c>
      <c r="AB26" s="27">
        <f t="shared" ca="1" si="33"/>
        <v>0</v>
      </c>
      <c r="AC26" s="29">
        <f t="shared" si="7"/>
        <v>0</v>
      </c>
      <c r="AD26" s="29">
        <f t="shared" si="8"/>
        <v>0</v>
      </c>
      <c r="AG26" s="491">
        <v>17</v>
      </c>
      <c r="AH26" s="485">
        <v>1</v>
      </c>
      <c r="AI26" s="485" t="str">
        <f t="shared" si="9"/>
        <v>None</v>
      </c>
      <c r="AJ26" s="492" t="str">
        <f t="shared" ca="1" si="18"/>
        <v>GBPF/2400</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GBPF/2400</v>
      </c>
      <c r="BJ26" s="492" t="str">
        <f t="shared" ca="1" si="13"/>
        <v>GBPF/2400</v>
      </c>
      <c r="BK26" s="492" t="str">
        <f t="shared" ca="1" si="13"/>
        <v>GBPF/2400</v>
      </c>
      <c r="BL26" s="492" t="str">
        <f t="shared" ca="1" si="13"/>
        <v/>
      </c>
      <c r="BM26" s="492" t="str">
        <f t="shared" ca="1" si="13"/>
        <v/>
      </c>
      <c r="BN26" s="493" t="str">
        <f t="shared" ca="1" si="15"/>
        <v/>
      </c>
      <c r="BO26" s="493" t="str">
        <f t="shared" ca="1" si="15"/>
        <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
      </c>
    </row>
    <row r="27" spans="1:77" x14ac:dyDescent="0.25">
      <c r="A27" s="620"/>
      <c r="B27" s="3" t="s">
        <v>122</v>
      </c>
      <c r="C27" s="342"/>
      <c r="D27" s="342"/>
      <c r="E27" s="337">
        <v>1</v>
      </c>
      <c r="F27" s="337">
        <v>2.4</v>
      </c>
      <c r="G27" s="337">
        <v>0</v>
      </c>
      <c r="H27" s="42">
        <f t="shared" si="4"/>
        <v>0</v>
      </c>
      <c r="I27" s="42">
        <f t="shared" si="4"/>
        <v>0</v>
      </c>
      <c r="J27" s="32" t="str">
        <f t="shared" ca="1" si="2"/>
        <v>OK</v>
      </c>
      <c r="K27" s="622"/>
      <c r="L27" s="625"/>
      <c r="M27" s="628"/>
      <c r="N27" s="628"/>
      <c r="O27" s="617"/>
      <c r="P27" s="46"/>
      <c r="Q27" s="46"/>
      <c r="R27" s="46"/>
      <c r="S27" s="46"/>
      <c r="T27" s="46"/>
      <c r="V27" s="20">
        <f t="shared" si="5"/>
        <v>0</v>
      </c>
      <c r="W27" s="27" t="str">
        <f ca="1">INDEX(INDIRECT($AI27),$BC$9+1,W$4)</f>
        <v>None</v>
      </c>
      <c r="X27" s="27" t="str">
        <f t="shared" ref="X27:AB27" ca="1" si="34">INDEX(INDIRECT($AI27),$BC$9+1,X$4)</f>
        <v>None</v>
      </c>
      <c r="Y27" s="27">
        <f t="shared" ca="1" si="34"/>
        <v>0</v>
      </c>
      <c r="Z27" s="27">
        <f t="shared" ca="1" si="34"/>
        <v>0</v>
      </c>
      <c r="AA27" s="27">
        <f t="shared" ca="1" si="34"/>
        <v>0</v>
      </c>
      <c r="AB27" s="27">
        <f t="shared" ca="1" si="34"/>
        <v>0</v>
      </c>
      <c r="AC27" s="29">
        <f t="shared" si="7"/>
        <v>0</v>
      </c>
      <c r="AD27" s="29">
        <f t="shared" si="8"/>
        <v>0</v>
      </c>
      <c r="AG27" s="491">
        <v>18</v>
      </c>
      <c r="AH27" s="485">
        <v>1</v>
      </c>
      <c r="AI27" s="485" t="str">
        <f t="shared" si="9"/>
        <v>None</v>
      </c>
      <c r="AJ27" s="492" t="str">
        <f t="shared" ca="1" si="18"/>
        <v>GBPF/2700</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5">IF(INDEX(INDIRECT(AZ$7),$AG27,2)="","",INDEX(INDIRECT(AZ$7),$AG27,2))</f>
        <v/>
      </c>
      <c r="BA27" s="492" t="str">
        <f t="shared" ca="1" si="35"/>
        <v/>
      </c>
      <c r="BB27" s="493" t="str">
        <f t="shared" ca="1" si="35"/>
        <v/>
      </c>
      <c r="BC27" s="493" t="str">
        <f t="shared" ca="1" si="35"/>
        <v/>
      </c>
      <c r="BD27" s="493" t="str">
        <f t="shared" ca="1" si="35"/>
        <v/>
      </c>
      <c r="BE27" s="493" t="str">
        <f t="shared" ca="1" si="35"/>
        <v/>
      </c>
      <c r="BF27" s="493" t="str">
        <f t="shared" ca="1" si="35"/>
        <v/>
      </c>
      <c r="BG27" s="493" t="str">
        <f t="shared" ca="1" si="35"/>
        <v/>
      </c>
      <c r="BH27" s="492" t="str">
        <f t="shared" ca="1" si="35"/>
        <v/>
      </c>
      <c r="BI27" s="492" t="str">
        <f t="shared" ca="1" si="35"/>
        <v>GBPF/2700</v>
      </c>
      <c r="BJ27" s="492" t="str">
        <f t="shared" ca="1" si="35"/>
        <v>GBPF/2700</v>
      </c>
      <c r="BK27" s="492" t="str">
        <f t="shared" ca="1" si="35"/>
        <v>GBPF/2700</v>
      </c>
      <c r="BL27" s="492" t="str">
        <f t="shared" ref="BL27:BY41" ca="1" si="36">IF(INDEX(INDIRECT(BL$7),$AG27,2)="","",INDEX(INDIRECT(BL$7),$AG27,2))</f>
        <v/>
      </c>
      <c r="BM27" s="492" t="str">
        <f t="shared" ca="1" si="36"/>
        <v/>
      </c>
      <c r="BN27" s="493" t="str">
        <f t="shared" ca="1" si="36"/>
        <v/>
      </c>
      <c r="BO27" s="493" t="str">
        <f t="shared" ca="1" si="36"/>
        <v/>
      </c>
      <c r="BP27" s="493" t="str">
        <f t="shared" ca="1" si="36"/>
        <v/>
      </c>
      <c r="BQ27" s="493" t="str">
        <f t="shared" ca="1" si="36"/>
        <v/>
      </c>
      <c r="BR27" s="493" t="str">
        <f t="shared" ca="1" si="36"/>
        <v/>
      </c>
      <c r="BS27" s="493" t="str">
        <f t="shared" ca="1" si="36"/>
        <v/>
      </c>
      <c r="BT27" s="492" t="str">
        <f t="shared" ca="1" si="36"/>
        <v/>
      </c>
      <c r="BU27" s="492" t="str">
        <f t="shared" ca="1" si="36"/>
        <v/>
      </c>
      <c r="BV27" s="492" t="str">
        <f t="shared" ca="1" si="36"/>
        <v/>
      </c>
      <c r="BW27" s="492" t="str">
        <f t="shared" ca="1" si="36"/>
        <v/>
      </c>
      <c r="BX27" s="492" t="str">
        <f t="shared" ca="1" si="36"/>
        <v/>
      </c>
      <c r="BY27" s="492" t="str">
        <f t="shared" ca="1" si="36"/>
        <v/>
      </c>
    </row>
    <row r="28" spans="1:77" x14ac:dyDescent="0.25">
      <c r="A28" s="620"/>
      <c r="B28" s="3" t="s">
        <v>123</v>
      </c>
      <c r="C28" s="342"/>
      <c r="D28" s="342"/>
      <c r="E28" s="337">
        <v>1</v>
      </c>
      <c r="F28" s="337">
        <v>2.4</v>
      </c>
      <c r="G28" s="337">
        <v>0</v>
      </c>
      <c r="H28" s="42">
        <f t="shared" si="4"/>
        <v>0</v>
      </c>
      <c r="I28" s="42">
        <f t="shared" si="4"/>
        <v>0</v>
      </c>
      <c r="J28" s="32" t="str">
        <f t="shared" ca="1" si="2"/>
        <v>OK</v>
      </c>
      <c r="K28" s="622"/>
      <c r="L28" s="625"/>
      <c r="M28" s="628"/>
      <c r="N28" s="628"/>
      <c r="O28" s="617"/>
      <c r="P28" s="46"/>
      <c r="Q28" s="46"/>
      <c r="R28" s="46"/>
      <c r="S28" s="46"/>
      <c r="T28" s="46"/>
      <c r="V28" s="20">
        <f t="shared" si="5"/>
        <v>0</v>
      </c>
      <c r="W28" s="27" t="str">
        <f ca="1">INDEX(INDIRECT($AI28),$BD$9+1,W$4)</f>
        <v>None</v>
      </c>
      <c r="X28" s="27" t="str">
        <f t="shared" ref="X28:AB28" ca="1" si="37">INDEX(INDIRECT($AI28),$BD$9+1,X$4)</f>
        <v>None</v>
      </c>
      <c r="Y28" s="27">
        <f t="shared" ca="1" si="37"/>
        <v>0</v>
      </c>
      <c r="Z28" s="27">
        <f t="shared" ca="1" si="37"/>
        <v>0</v>
      </c>
      <c r="AA28" s="27">
        <f t="shared" ca="1" si="37"/>
        <v>0</v>
      </c>
      <c r="AB28" s="27">
        <f t="shared" ca="1" si="37"/>
        <v>0</v>
      </c>
      <c r="AC28" s="29">
        <f t="shared" si="7"/>
        <v>0</v>
      </c>
      <c r="AD28" s="29">
        <f t="shared" si="8"/>
        <v>0</v>
      </c>
      <c r="AG28" s="491">
        <v>19</v>
      </c>
      <c r="AH28" s="485">
        <v>1</v>
      </c>
      <c r="AI28" s="485" t="str">
        <f t="shared" si="9"/>
        <v>None</v>
      </c>
      <c r="AJ28" s="492" t="str">
        <f t="shared" ref="AJ28:AU41" ca="1" si="38">IF(INDEX(INDIRECT(AJ$7),$AG28,2)="","",INDEX(INDIRECT(AJ$7),$AG28,2))</f>
        <v/>
      </c>
      <c r="AK28" s="492" t="str">
        <f t="shared" ca="1" si="38"/>
        <v/>
      </c>
      <c r="AL28" s="492" t="str">
        <f t="shared" ca="1" si="38"/>
        <v/>
      </c>
      <c r="AM28" s="492" t="str">
        <f t="shared" ca="1" si="38"/>
        <v/>
      </c>
      <c r="AN28" s="492" t="str">
        <f t="shared" ca="1" si="38"/>
        <v/>
      </c>
      <c r="AO28" s="492" t="str">
        <f t="shared" ca="1" si="38"/>
        <v/>
      </c>
      <c r="AP28" s="493" t="str">
        <f t="shared" ca="1" si="38"/>
        <v/>
      </c>
      <c r="AQ28" s="493" t="str">
        <f t="shared" ca="1" si="38"/>
        <v/>
      </c>
      <c r="AR28" s="493" t="str">
        <f t="shared" ca="1" si="38"/>
        <v/>
      </c>
      <c r="AS28" s="493" t="str">
        <f t="shared" ca="1" si="38"/>
        <v/>
      </c>
      <c r="AT28" s="493" t="str">
        <f t="shared" ca="1" si="38"/>
        <v/>
      </c>
      <c r="AU28" s="493" t="str">
        <f t="shared" ca="1" si="38"/>
        <v/>
      </c>
      <c r="AV28" s="492" t="str">
        <f t="shared" ca="1" si="35"/>
        <v/>
      </c>
      <c r="AW28" s="492" t="str">
        <f t="shared" ca="1" si="35"/>
        <v/>
      </c>
      <c r="AX28" s="492" t="str">
        <f t="shared" ca="1" si="35"/>
        <v/>
      </c>
      <c r="AY28" s="492" t="str">
        <f t="shared" ca="1" si="35"/>
        <v/>
      </c>
      <c r="AZ28" s="492" t="str">
        <f t="shared" ca="1" si="35"/>
        <v/>
      </c>
      <c r="BA28" s="492" t="str">
        <f t="shared" ca="1" si="35"/>
        <v/>
      </c>
      <c r="BB28" s="493" t="str">
        <f t="shared" ca="1" si="35"/>
        <v/>
      </c>
      <c r="BC28" s="493" t="str">
        <f t="shared" ca="1" si="35"/>
        <v/>
      </c>
      <c r="BD28" s="493" t="str">
        <f t="shared" ca="1" si="35"/>
        <v/>
      </c>
      <c r="BE28" s="493" t="str">
        <f t="shared" ca="1" si="35"/>
        <v/>
      </c>
      <c r="BF28" s="493" t="str">
        <f t="shared" ca="1" si="35"/>
        <v/>
      </c>
      <c r="BG28" s="493" t="str">
        <f t="shared" ca="1" si="35"/>
        <v/>
      </c>
      <c r="BH28" s="492" t="str">
        <f t="shared" ca="1" si="35"/>
        <v/>
      </c>
      <c r="BI28" s="492" t="str">
        <f t="shared" ca="1" si="35"/>
        <v/>
      </c>
      <c r="BJ28" s="492" t="str">
        <f t="shared" ca="1" si="35"/>
        <v/>
      </c>
      <c r="BK28" s="492" t="str">
        <f t="shared" ca="1" si="35"/>
        <v/>
      </c>
      <c r="BL28" s="492" t="str">
        <f t="shared" ca="1" si="36"/>
        <v/>
      </c>
      <c r="BM28" s="492" t="str">
        <f t="shared" ca="1" si="36"/>
        <v/>
      </c>
      <c r="BN28" s="493" t="str">
        <f t="shared" ca="1" si="36"/>
        <v/>
      </c>
      <c r="BO28" s="493" t="str">
        <f t="shared" ca="1" si="36"/>
        <v/>
      </c>
      <c r="BP28" s="493" t="str">
        <f t="shared" ca="1" si="36"/>
        <v/>
      </c>
      <c r="BQ28" s="493" t="str">
        <f t="shared" ca="1" si="36"/>
        <v/>
      </c>
      <c r="BR28" s="493" t="str">
        <f t="shared" ca="1" si="36"/>
        <v/>
      </c>
      <c r="BS28" s="493" t="str">
        <f t="shared" ca="1" si="36"/>
        <v/>
      </c>
      <c r="BT28" s="492" t="str">
        <f t="shared" ca="1" si="36"/>
        <v/>
      </c>
      <c r="BU28" s="492" t="str">
        <f t="shared" ca="1" si="36"/>
        <v/>
      </c>
      <c r="BV28" s="492" t="str">
        <f t="shared" ca="1" si="36"/>
        <v/>
      </c>
      <c r="BW28" s="492" t="str">
        <f t="shared" ca="1" si="36"/>
        <v/>
      </c>
      <c r="BX28" s="492" t="str">
        <f t="shared" ca="1" si="36"/>
        <v/>
      </c>
      <c r="BY28" s="492" t="str">
        <f t="shared" ca="1" si="36"/>
        <v/>
      </c>
    </row>
    <row r="29" spans="1:77" ht="15" customHeight="1" x14ac:dyDescent="0.25">
      <c r="A29" s="620"/>
      <c r="B29" s="3" t="s">
        <v>124</v>
      </c>
      <c r="C29" s="342"/>
      <c r="D29" s="342"/>
      <c r="E29" s="337">
        <v>1</v>
      </c>
      <c r="F29" s="337">
        <v>2.4</v>
      </c>
      <c r="G29" s="337">
        <v>0</v>
      </c>
      <c r="H29" s="42">
        <f t="shared" si="4"/>
        <v>0</v>
      </c>
      <c r="I29" s="42">
        <f t="shared" si="4"/>
        <v>0</v>
      </c>
      <c r="J29" s="32" t="str">
        <f t="shared" ca="1" si="2"/>
        <v>OK</v>
      </c>
      <c r="K29" s="622"/>
      <c r="L29" s="625"/>
      <c r="M29" s="628"/>
      <c r="N29" s="628"/>
      <c r="O29" s="616" t="str">
        <f ca="1">IF(K26=0,"",IF(N26&lt;=K26,"OK if external bracing line", "NG if external bracing line"))</f>
        <v/>
      </c>
      <c r="P29" s="46"/>
      <c r="Q29" s="46"/>
      <c r="R29" s="46"/>
      <c r="S29" s="46"/>
      <c r="T29" s="46"/>
      <c r="V29" s="20">
        <f t="shared" si="5"/>
        <v>0</v>
      </c>
      <c r="W29" s="27" t="str">
        <f ca="1">INDEX(INDIRECT($AI29),$BE$9+1,W$4)</f>
        <v>None</v>
      </c>
      <c r="X29" s="27" t="str">
        <f t="shared" ref="X29:AB29" ca="1" si="39">INDEX(INDIRECT($AI29),$BE$9+1,X$4)</f>
        <v>None</v>
      </c>
      <c r="Y29" s="27">
        <f t="shared" ca="1" si="39"/>
        <v>0</v>
      </c>
      <c r="Z29" s="27">
        <f t="shared" ca="1" si="39"/>
        <v>0</v>
      </c>
      <c r="AA29" s="27">
        <f t="shared" ca="1" si="39"/>
        <v>0</v>
      </c>
      <c r="AB29" s="27">
        <f t="shared" ca="1" si="39"/>
        <v>0</v>
      </c>
      <c r="AC29" s="29">
        <f t="shared" si="7"/>
        <v>0</v>
      </c>
      <c r="AD29" s="29">
        <f t="shared" si="8"/>
        <v>0</v>
      </c>
      <c r="AG29" s="491">
        <v>20</v>
      </c>
      <c r="AH29" s="485">
        <v>1</v>
      </c>
      <c r="AI29" s="485" t="str">
        <f t="shared" si="9"/>
        <v>None</v>
      </c>
      <c r="AJ29" s="492" t="str">
        <f t="shared" ca="1" si="38"/>
        <v/>
      </c>
      <c r="AK29" s="492" t="str">
        <f t="shared" ca="1" si="38"/>
        <v/>
      </c>
      <c r="AL29" s="492" t="str">
        <f t="shared" ca="1" si="38"/>
        <v/>
      </c>
      <c r="AM29" s="492" t="str">
        <f t="shared" ca="1" si="38"/>
        <v/>
      </c>
      <c r="AN29" s="492" t="str">
        <f t="shared" ca="1" si="38"/>
        <v/>
      </c>
      <c r="AO29" s="492" t="str">
        <f t="shared" ca="1" si="38"/>
        <v/>
      </c>
      <c r="AP29" s="493" t="str">
        <f t="shared" ca="1" si="38"/>
        <v/>
      </c>
      <c r="AQ29" s="493" t="str">
        <f t="shared" ca="1" si="38"/>
        <v/>
      </c>
      <c r="AR29" s="493" t="str">
        <f t="shared" ca="1" si="38"/>
        <v/>
      </c>
      <c r="AS29" s="493" t="str">
        <f t="shared" ca="1" si="38"/>
        <v/>
      </c>
      <c r="AT29" s="493" t="str">
        <f t="shared" ca="1" si="38"/>
        <v/>
      </c>
      <c r="AU29" s="493" t="str">
        <f t="shared" ca="1" si="38"/>
        <v/>
      </c>
      <c r="AV29" s="492" t="str">
        <f t="shared" ca="1" si="35"/>
        <v/>
      </c>
      <c r="AW29" s="492" t="str">
        <f t="shared" ca="1" si="35"/>
        <v/>
      </c>
      <c r="AX29" s="492" t="str">
        <f t="shared" ca="1" si="35"/>
        <v/>
      </c>
      <c r="AY29" s="492" t="str">
        <f t="shared" ca="1" si="35"/>
        <v/>
      </c>
      <c r="AZ29" s="492" t="str">
        <f t="shared" ca="1" si="35"/>
        <v/>
      </c>
      <c r="BA29" s="492" t="str">
        <f t="shared" ca="1" si="35"/>
        <v/>
      </c>
      <c r="BB29" s="493" t="str">
        <f t="shared" ca="1" si="35"/>
        <v/>
      </c>
      <c r="BC29" s="493" t="str">
        <f t="shared" ca="1" si="35"/>
        <v/>
      </c>
      <c r="BD29" s="493" t="str">
        <f t="shared" ca="1" si="35"/>
        <v/>
      </c>
      <c r="BE29" s="493" t="str">
        <f t="shared" ca="1" si="35"/>
        <v/>
      </c>
      <c r="BF29" s="493" t="str">
        <f t="shared" ca="1" si="35"/>
        <v/>
      </c>
      <c r="BG29" s="493" t="str">
        <f t="shared" ca="1" si="35"/>
        <v/>
      </c>
      <c r="BH29" s="492" t="str">
        <f t="shared" ca="1" si="35"/>
        <v/>
      </c>
      <c r="BI29" s="492" t="str">
        <f t="shared" ca="1" si="35"/>
        <v/>
      </c>
      <c r="BJ29" s="492" t="str">
        <f t="shared" ca="1" si="35"/>
        <v/>
      </c>
      <c r="BK29" s="492" t="str">
        <f t="shared" ca="1" si="35"/>
        <v/>
      </c>
      <c r="BL29" s="492" t="str">
        <f t="shared" ca="1" si="36"/>
        <v/>
      </c>
      <c r="BM29" s="492" t="str">
        <f t="shared" ca="1" si="36"/>
        <v/>
      </c>
      <c r="BN29" s="493" t="str">
        <f t="shared" ca="1" si="36"/>
        <v/>
      </c>
      <c r="BO29" s="493" t="str">
        <f t="shared" ca="1" si="36"/>
        <v/>
      </c>
      <c r="BP29" s="493" t="str">
        <f t="shared" ca="1" si="36"/>
        <v/>
      </c>
      <c r="BQ29" s="493" t="str">
        <f t="shared" ca="1" si="36"/>
        <v/>
      </c>
      <c r="BR29" s="493" t="str">
        <f t="shared" ca="1" si="36"/>
        <v/>
      </c>
      <c r="BS29" s="493" t="str">
        <f t="shared" ca="1" si="36"/>
        <v/>
      </c>
      <c r="BT29" s="492" t="str">
        <f t="shared" ca="1" si="36"/>
        <v/>
      </c>
      <c r="BU29" s="492" t="str">
        <f t="shared" ca="1" si="36"/>
        <v/>
      </c>
      <c r="BV29" s="492" t="str">
        <f t="shared" ca="1" si="36"/>
        <v/>
      </c>
      <c r="BW29" s="492" t="str">
        <f t="shared" ca="1" si="36"/>
        <v/>
      </c>
      <c r="BX29" s="492" t="str">
        <f t="shared" ca="1" si="36"/>
        <v/>
      </c>
      <c r="BY29" s="492" t="str">
        <f t="shared" ca="1" si="36"/>
        <v/>
      </c>
    </row>
    <row r="30" spans="1:77" x14ac:dyDescent="0.25">
      <c r="A30" s="620"/>
      <c r="B30" s="3" t="s">
        <v>125</v>
      </c>
      <c r="C30" s="342"/>
      <c r="D30" s="342"/>
      <c r="E30" s="337">
        <v>1</v>
      </c>
      <c r="F30" s="337">
        <v>2.4</v>
      </c>
      <c r="G30" s="337">
        <v>0</v>
      </c>
      <c r="H30" s="42">
        <f t="shared" si="4"/>
        <v>0</v>
      </c>
      <c r="I30" s="42">
        <f t="shared" si="4"/>
        <v>0</v>
      </c>
      <c r="J30" s="32" t="str">
        <f t="shared" ca="1" si="2"/>
        <v>OK</v>
      </c>
      <c r="K30" s="622"/>
      <c r="L30" s="625"/>
      <c r="M30" s="628"/>
      <c r="N30" s="628"/>
      <c r="O30" s="617"/>
      <c r="P30" s="46"/>
      <c r="Q30" s="46"/>
      <c r="R30" s="46"/>
      <c r="S30" s="46"/>
      <c r="T30" s="46"/>
      <c r="V30" s="20">
        <f t="shared" si="5"/>
        <v>0</v>
      </c>
      <c r="W30" s="27" t="str">
        <f ca="1">INDEX(INDIRECT($AI30),$BF$9+1,W$4)</f>
        <v>None</v>
      </c>
      <c r="X30" s="27" t="str">
        <f t="shared" ref="X30:AB30" ca="1" si="40">INDEX(INDIRECT($AI30),$BF$9+1,X$4)</f>
        <v>None</v>
      </c>
      <c r="Y30" s="27">
        <f t="shared" ca="1" si="40"/>
        <v>0</v>
      </c>
      <c r="Z30" s="27">
        <f t="shared" ca="1" si="40"/>
        <v>0</v>
      </c>
      <c r="AA30" s="27">
        <f t="shared" ca="1" si="40"/>
        <v>0</v>
      </c>
      <c r="AB30" s="27">
        <f t="shared" ca="1" si="40"/>
        <v>0</v>
      </c>
      <c r="AC30" s="29">
        <f t="shared" si="7"/>
        <v>0</v>
      </c>
      <c r="AD30" s="29">
        <f t="shared" si="8"/>
        <v>0</v>
      </c>
      <c r="AG30" s="491">
        <v>21</v>
      </c>
      <c r="AH30" s="485">
        <v>1</v>
      </c>
      <c r="AI30" s="485" t="str">
        <f t="shared" si="9"/>
        <v>None</v>
      </c>
      <c r="AJ30" s="492" t="str">
        <f t="shared" ca="1" si="38"/>
        <v/>
      </c>
      <c r="AK30" s="492" t="str">
        <f t="shared" ca="1" si="38"/>
        <v/>
      </c>
      <c r="AL30" s="492" t="str">
        <f t="shared" ca="1" si="38"/>
        <v/>
      </c>
      <c r="AM30" s="492" t="str">
        <f t="shared" ca="1" si="38"/>
        <v/>
      </c>
      <c r="AN30" s="492" t="str">
        <f t="shared" ca="1" si="38"/>
        <v/>
      </c>
      <c r="AO30" s="492" t="str">
        <f t="shared" ca="1" si="38"/>
        <v/>
      </c>
      <c r="AP30" s="493" t="str">
        <f t="shared" ca="1" si="38"/>
        <v/>
      </c>
      <c r="AQ30" s="493" t="str">
        <f t="shared" ca="1" si="38"/>
        <v/>
      </c>
      <c r="AR30" s="493" t="str">
        <f t="shared" ca="1" si="38"/>
        <v/>
      </c>
      <c r="AS30" s="493" t="str">
        <f t="shared" ca="1" si="38"/>
        <v/>
      </c>
      <c r="AT30" s="493" t="str">
        <f t="shared" ca="1" si="38"/>
        <v/>
      </c>
      <c r="AU30" s="493" t="str">
        <f t="shared" ca="1" si="38"/>
        <v/>
      </c>
      <c r="AV30" s="492" t="str">
        <f t="shared" ca="1" si="35"/>
        <v/>
      </c>
      <c r="AW30" s="492" t="str">
        <f t="shared" ca="1" si="35"/>
        <v/>
      </c>
      <c r="AX30" s="492" t="str">
        <f t="shared" ca="1" si="35"/>
        <v/>
      </c>
      <c r="AY30" s="492" t="str">
        <f t="shared" ca="1" si="35"/>
        <v/>
      </c>
      <c r="AZ30" s="492" t="str">
        <f t="shared" ca="1" si="35"/>
        <v/>
      </c>
      <c r="BA30" s="492" t="str">
        <f t="shared" ca="1" si="35"/>
        <v/>
      </c>
      <c r="BB30" s="493" t="str">
        <f t="shared" ca="1" si="35"/>
        <v/>
      </c>
      <c r="BC30" s="493" t="str">
        <f t="shared" ca="1" si="35"/>
        <v/>
      </c>
      <c r="BD30" s="493" t="str">
        <f t="shared" ca="1" si="35"/>
        <v/>
      </c>
      <c r="BE30" s="493" t="str">
        <f t="shared" ca="1" si="35"/>
        <v/>
      </c>
      <c r="BF30" s="493" t="str">
        <f t="shared" ca="1" si="35"/>
        <v/>
      </c>
      <c r="BG30" s="493" t="str">
        <f t="shared" ca="1" si="35"/>
        <v/>
      </c>
      <c r="BH30" s="492" t="str">
        <f t="shared" ca="1" si="35"/>
        <v/>
      </c>
      <c r="BI30" s="492" t="str">
        <f t="shared" ca="1" si="35"/>
        <v/>
      </c>
      <c r="BJ30" s="492" t="str">
        <f t="shared" ca="1" si="35"/>
        <v/>
      </c>
      <c r="BK30" s="492" t="str">
        <f t="shared" ca="1" si="35"/>
        <v/>
      </c>
      <c r="BL30" s="492" t="str">
        <f t="shared" ca="1" si="36"/>
        <v/>
      </c>
      <c r="BM30" s="492" t="str">
        <f t="shared" ca="1" si="36"/>
        <v/>
      </c>
      <c r="BN30" s="493" t="str">
        <f t="shared" ca="1" si="36"/>
        <v/>
      </c>
      <c r="BO30" s="493" t="str">
        <f t="shared" ca="1" si="36"/>
        <v/>
      </c>
      <c r="BP30" s="493" t="str">
        <f t="shared" ca="1" si="36"/>
        <v/>
      </c>
      <c r="BQ30" s="493" t="str">
        <f t="shared" ca="1" si="36"/>
        <v/>
      </c>
      <c r="BR30" s="493" t="str">
        <f t="shared" ca="1" si="36"/>
        <v/>
      </c>
      <c r="BS30" s="493" t="str">
        <f t="shared" ca="1" si="36"/>
        <v/>
      </c>
      <c r="BT30" s="492" t="str">
        <f t="shared" ca="1" si="36"/>
        <v/>
      </c>
      <c r="BU30" s="492" t="str">
        <f t="shared" ca="1" si="36"/>
        <v/>
      </c>
      <c r="BV30" s="492" t="str">
        <f t="shared" ca="1" si="36"/>
        <v/>
      </c>
      <c r="BW30" s="492" t="str">
        <f t="shared" ca="1" si="36"/>
        <v/>
      </c>
      <c r="BX30" s="492" t="str">
        <f t="shared" ca="1" si="36"/>
        <v/>
      </c>
      <c r="BY30" s="492" t="str">
        <f t="shared" ca="1" si="36"/>
        <v/>
      </c>
    </row>
    <row r="31" spans="1:77" x14ac:dyDescent="0.25">
      <c r="A31" s="620"/>
      <c r="B31" s="3" t="s">
        <v>126</v>
      </c>
      <c r="C31" s="342"/>
      <c r="D31" s="342"/>
      <c r="E31" s="337">
        <v>1</v>
      </c>
      <c r="F31" s="337">
        <v>2.4</v>
      </c>
      <c r="G31" s="337">
        <v>0</v>
      </c>
      <c r="H31" s="42">
        <f t="shared" ca="1" si="4"/>
        <v>0</v>
      </c>
      <c r="I31" s="42">
        <f t="shared" ca="1" si="4"/>
        <v>0</v>
      </c>
      <c r="J31" s="32" t="str">
        <f t="shared" ca="1" si="2"/>
        <v>OK</v>
      </c>
      <c r="K31" s="623"/>
      <c r="L31" s="626"/>
      <c r="M31" s="629"/>
      <c r="N31" s="629"/>
      <c r="O31" s="617"/>
      <c r="P31" s="46"/>
      <c r="Q31" s="46"/>
      <c r="R31" s="46"/>
      <c r="S31" s="46"/>
      <c r="T31" s="46"/>
      <c r="V31" s="20">
        <f t="shared" ca="1" si="5"/>
        <v>0</v>
      </c>
      <c r="W31" s="27" t="str">
        <f ca="1">INDEX(INDIRECT($AI31),$BG$9+1,W$4)</f>
        <v>None</v>
      </c>
      <c r="X31" s="27" t="str">
        <f t="shared" ref="X31:AB31" ca="1" si="41">INDEX(INDIRECT($AI31),$BG$9+1,X$4)</f>
        <v>None</v>
      </c>
      <c r="Y31" s="27">
        <f t="shared" ca="1" si="41"/>
        <v>0</v>
      </c>
      <c r="Z31" s="27">
        <f t="shared" ca="1" si="41"/>
        <v>0</v>
      </c>
      <c r="AA31" s="27">
        <f t="shared" ca="1" si="41"/>
        <v>0</v>
      </c>
      <c r="AB31" s="27">
        <f t="shared" ca="1" si="41"/>
        <v>0</v>
      </c>
      <c r="AC31" s="29">
        <f t="shared" ca="1" si="7"/>
        <v>0</v>
      </c>
      <c r="AD31" s="29">
        <f t="shared" ca="1" si="8"/>
        <v>0</v>
      </c>
      <c r="AG31" s="491">
        <v>22</v>
      </c>
      <c r="AH31" s="485">
        <v>3</v>
      </c>
      <c r="AI31" s="485" t="str">
        <f t="shared" si="9"/>
        <v>UserDefined</v>
      </c>
      <c r="AJ31" s="492" t="str">
        <f t="shared" ca="1" si="38"/>
        <v/>
      </c>
      <c r="AK31" s="492" t="str">
        <f t="shared" ca="1" si="38"/>
        <v/>
      </c>
      <c r="AL31" s="492" t="str">
        <f t="shared" ca="1" si="38"/>
        <v/>
      </c>
      <c r="AM31" s="492" t="str">
        <f t="shared" ca="1" si="38"/>
        <v/>
      </c>
      <c r="AN31" s="492" t="str">
        <f t="shared" ca="1" si="38"/>
        <v/>
      </c>
      <c r="AO31" s="492" t="str">
        <f t="shared" ca="1" si="38"/>
        <v/>
      </c>
      <c r="AP31" s="493" t="str">
        <f t="shared" ca="1" si="38"/>
        <v/>
      </c>
      <c r="AQ31" s="493" t="str">
        <f t="shared" ca="1" si="38"/>
        <v/>
      </c>
      <c r="AR31" s="493" t="str">
        <f t="shared" ca="1" si="38"/>
        <v/>
      </c>
      <c r="AS31" s="493" t="str">
        <f t="shared" ca="1" si="38"/>
        <v/>
      </c>
      <c r="AT31" s="493" t="str">
        <f t="shared" ca="1" si="38"/>
        <v/>
      </c>
      <c r="AU31" s="493" t="str">
        <f t="shared" ca="1" si="38"/>
        <v/>
      </c>
      <c r="AV31" s="492" t="str">
        <f t="shared" ca="1" si="35"/>
        <v/>
      </c>
      <c r="AW31" s="492" t="str">
        <f t="shared" ca="1" si="35"/>
        <v/>
      </c>
      <c r="AX31" s="492" t="str">
        <f t="shared" ca="1" si="35"/>
        <v/>
      </c>
      <c r="AY31" s="492" t="str">
        <f t="shared" ca="1" si="35"/>
        <v/>
      </c>
      <c r="AZ31" s="492" t="str">
        <f t="shared" ca="1" si="35"/>
        <v/>
      </c>
      <c r="BA31" s="492" t="str">
        <f t="shared" ca="1" si="35"/>
        <v/>
      </c>
      <c r="BB31" s="493" t="str">
        <f t="shared" ca="1" si="35"/>
        <v/>
      </c>
      <c r="BC31" s="493" t="str">
        <f t="shared" ca="1" si="35"/>
        <v/>
      </c>
      <c r="BD31" s="493" t="str">
        <f t="shared" ca="1" si="35"/>
        <v/>
      </c>
      <c r="BE31" s="493" t="str">
        <f t="shared" ca="1" si="35"/>
        <v/>
      </c>
      <c r="BF31" s="493" t="str">
        <f t="shared" ca="1" si="35"/>
        <v/>
      </c>
      <c r="BG31" s="493" t="str">
        <f t="shared" ca="1" si="35"/>
        <v/>
      </c>
      <c r="BH31" s="492" t="str">
        <f t="shared" ca="1" si="35"/>
        <v/>
      </c>
      <c r="BI31" s="492" t="str">
        <f t="shared" ca="1" si="35"/>
        <v/>
      </c>
      <c r="BJ31" s="492" t="str">
        <f t="shared" ca="1" si="35"/>
        <v/>
      </c>
      <c r="BK31" s="492" t="str">
        <f t="shared" ca="1" si="35"/>
        <v/>
      </c>
      <c r="BL31" s="492" t="str">
        <f t="shared" ca="1" si="36"/>
        <v/>
      </c>
      <c r="BM31" s="492" t="str">
        <f t="shared" ca="1" si="36"/>
        <v/>
      </c>
      <c r="BN31" s="493" t="str">
        <f t="shared" ca="1" si="36"/>
        <v/>
      </c>
      <c r="BO31" s="493" t="str">
        <f t="shared" ca="1" si="36"/>
        <v/>
      </c>
      <c r="BP31" s="493" t="str">
        <f t="shared" ca="1" si="36"/>
        <v/>
      </c>
      <c r="BQ31" s="493" t="str">
        <f t="shared" ca="1" si="36"/>
        <v/>
      </c>
      <c r="BR31" s="493" t="str">
        <f t="shared" ca="1" si="36"/>
        <v/>
      </c>
      <c r="BS31" s="493" t="str">
        <f t="shared" ca="1" si="36"/>
        <v/>
      </c>
      <c r="BT31" s="492" t="str">
        <f t="shared" ca="1" si="36"/>
        <v/>
      </c>
      <c r="BU31" s="492" t="str">
        <f t="shared" ca="1" si="36"/>
        <v/>
      </c>
      <c r="BV31" s="492" t="str">
        <f t="shared" ca="1" si="36"/>
        <v/>
      </c>
      <c r="BW31" s="492" t="str">
        <f t="shared" ca="1" si="36"/>
        <v/>
      </c>
      <c r="BX31" s="492" t="str">
        <f t="shared" ca="1" si="36"/>
        <v/>
      </c>
      <c r="BY31" s="492" t="str">
        <f t="shared" ca="1" si="36"/>
        <v/>
      </c>
    </row>
    <row r="32" spans="1:77" ht="15.75" customHeight="1" x14ac:dyDescent="0.25">
      <c r="A32" s="619" t="s">
        <v>127</v>
      </c>
      <c r="B32" s="3" t="s">
        <v>128</v>
      </c>
      <c r="C32" s="342"/>
      <c r="D32" s="342"/>
      <c r="E32" s="337">
        <v>1</v>
      </c>
      <c r="F32" s="337">
        <v>2.4</v>
      </c>
      <c r="G32" s="337">
        <v>0</v>
      </c>
      <c r="H32" s="42">
        <f t="shared" si="4"/>
        <v>0</v>
      </c>
      <c r="I32" s="42">
        <f t="shared" si="4"/>
        <v>0</v>
      </c>
      <c r="J32" s="32" t="str">
        <f t="shared" ca="1" si="2"/>
        <v>OK</v>
      </c>
      <c r="K32" s="621">
        <f ca="1">MIN(SUM(H32:H37),SUM(I32:I37))</f>
        <v>0</v>
      </c>
      <c r="L32" s="624">
        <v>0</v>
      </c>
      <c r="M32" s="627" t="str">
        <f t="shared" ref="M32" ca="1" si="42">IF(K32=0,"",MAX(100,0.5*MAX(H$3,I$3)/U$15))</f>
        <v/>
      </c>
      <c r="N32" s="627" t="str">
        <f ca="1">IF(K32=0,"",MAX(M32,L32*15))</f>
        <v/>
      </c>
      <c r="O32" s="616" t="str">
        <f ca="1">IF(K32=0,"",IF(M32&lt;=K32,"OK if internal bracing line", "NG if internal bracing line"))</f>
        <v/>
      </c>
      <c r="P32" s="46"/>
      <c r="Q32" s="46"/>
      <c r="R32" s="46"/>
      <c r="S32" s="46"/>
      <c r="T32" s="46"/>
      <c r="V32" s="20">
        <f t="shared" si="5"/>
        <v>0</v>
      </c>
      <c r="W32" s="27" t="str">
        <f ca="1">INDEX(INDIRECT($AI32),$BH$9+1,W$4)</f>
        <v>None</v>
      </c>
      <c r="X32" s="27" t="str">
        <f t="shared" ref="X32:AB32" ca="1" si="43">INDEX(INDIRECT($AI32),$BH$9+1,X$4)</f>
        <v>None</v>
      </c>
      <c r="Y32" s="27">
        <f t="shared" ca="1" si="43"/>
        <v>0</v>
      </c>
      <c r="Z32" s="27">
        <f t="shared" ca="1" si="43"/>
        <v>0</v>
      </c>
      <c r="AA32" s="27">
        <f t="shared" ca="1" si="43"/>
        <v>0</v>
      </c>
      <c r="AB32" s="27">
        <f t="shared" ca="1" si="43"/>
        <v>0</v>
      </c>
      <c r="AC32" s="29">
        <f t="shared" si="7"/>
        <v>0</v>
      </c>
      <c r="AD32" s="29">
        <f t="shared" si="8"/>
        <v>0</v>
      </c>
      <c r="AG32" s="491">
        <v>23</v>
      </c>
      <c r="AH32" s="485">
        <v>1</v>
      </c>
      <c r="AI32" s="485" t="str">
        <f t="shared" si="9"/>
        <v>None</v>
      </c>
      <c r="AJ32" s="492" t="str">
        <f t="shared" ca="1" si="38"/>
        <v/>
      </c>
      <c r="AK32" s="492" t="str">
        <f t="shared" ca="1" si="38"/>
        <v/>
      </c>
      <c r="AL32" s="492" t="str">
        <f t="shared" ca="1" si="38"/>
        <v/>
      </c>
      <c r="AM32" s="492" t="str">
        <f t="shared" ca="1" si="38"/>
        <v/>
      </c>
      <c r="AN32" s="492" t="str">
        <f t="shared" ca="1" si="38"/>
        <v/>
      </c>
      <c r="AO32" s="492" t="str">
        <f t="shared" ca="1" si="38"/>
        <v/>
      </c>
      <c r="AP32" s="493" t="str">
        <f t="shared" ca="1" si="38"/>
        <v/>
      </c>
      <c r="AQ32" s="493" t="str">
        <f t="shared" ca="1" si="38"/>
        <v/>
      </c>
      <c r="AR32" s="493" t="str">
        <f t="shared" ca="1" si="38"/>
        <v/>
      </c>
      <c r="AS32" s="493" t="str">
        <f t="shared" ca="1" si="38"/>
        <v/>
      </c>
      <c r="AT32" s="493" t="str">
        <f t="shared" ca="1" si="38"/>
        <v/>
      </c>
      <c r="AU32" s="493" t="str">
        <f t="shared" ca="1" si="38"/>
        <v/>
      </c>
      <c r="AV32" s="492" t="str">
        <f t="shared" ca="1" si="35"/>
        <v/>
      </c>
      <c r="AW32" s="492" t="str">
        <f t="shared" ca="1" si="35"/>
        <v/>
      </c>
      <c r="AX32" s="492" t="str">
        <f t="shared" ca="1" si="35"/>
        <v/>
      </c>
      <c r="AY32" s="492" t="str">
        <f t="shared" ca="1" si="35"/>
        <v/>
      </c>
      <c r="AZ32" s="492" t="str">
        <f t="shared" ca="1" si="35"/>
        <v/>
      </c>
      <c r="BA32" s="492" t="str">
        <f t="shared" ca="1" si="35"/>
        <v/>
      </c>
      <c r="BB32" s="493" t="str">
        <f t="shared" ca="1" si="35"/>
        <v/>
      </c>
      <c r="BC32" s="493" t="str">
        <f t="shared" ca="1" si="35"/>
        <v/>
      </c>
      <c r="BD32" s="493" t="str">
        <f t="shared" ca="1" si="35"/>
        <v/>
      </c>
      <c r="BE32" s="493" t="str">
        <f t="shared" ca="1" si="35"/>
        <v/>
      </c>
      <c r="BF32" s="493" t="str">
        <f t="shared" ca="1" si="35"/>
        <v/>
      </c>
      <c r="BG32" s="493" t="str">
        <f t="shared" ca="1" si="35"/>
        <v/>
      </c>
      <c r="BH32" s="492" t="str">
        <f t="shared" ca="1" si="35"/>
        <v/>
      </c>
      <c r="BI32" s="492" t="str">
        <f t="shared" ca="1" si="35"/>
        <v/>
      </c>
      <c r="BJ32" s="492" t="str">
        <f t="shared" ca="1" si="35"/>
        <v/>
      </c>
      <c r="BK32" s="492" t="str">
        <f t="shared" ca="1" si="35"/>
        <v/>
      </c>
      <c r="BL32" s="492" t="str">
        <f t="shared" ca="1" si="36"/>
        <v/>
      </c>
      <c r="BM32" s="492" t="str">
        <f t="shared" ca="1" si="36"/>
        <v/>
      </c>
      <c r="BN32" s="493" t="str">
        <f t="shared" ca="1" si="36"/>
        <v/>
      </c>
      <c r="BO32" s="493" t="str">
        <f t="shared" ca="1" si="36"/>
        <v/>
      </c>
      <c r="BP32" s="493" t="str">
        <f t="shared" ca="1" si="36"/>
        <v/>
      </c>
      <c r="BQ32" s="493" t="str">
        <f t="shared" ca="1" si="36"/>
        <v/>
      </c>
      <c r="BR32" s="493" t="str">
        <f t="shared" ca="1" si="36"/>
        <v/>
      </c>
      <c r="BS32" s="493" t="str">
        <f t="shared" ca="1" si="36"/>
        <v/>
      </c>
      <c r="BT32" s="492" t="str">
        <f t="shared" ca="1" si="36"/>
        <v/>
      </c>
      <c r="BU32" s="492" t="str">
        <f t="shared" ca="1" si="36"/>
        <v/>
      </c>
      <c r="BV32" s="492" t="str">
        <f t="shared" ca="1" si="36"/>
        <v/>
      </c>
      <c r="BW32" s="492" t="str">
        <f t="shared" ca="1" si="36"/>
        <v/>
      </c>
      <c r="BX32" s="492" t="str">
        <f t="shared" ca="1" si="36"/>
        <v/>
      </c>
      <c r="BY32" s="492" t="str">
        <f t="shared" ca="1" si="36"/>
        <v/>
      </c>
    </row>
    <row r="33" spans="1:77" x14ac:dyDescent="0.25">
      <c r="A33" s="620"/>
      <c r="B33" s="3" t="s">
        <v>129</v>
      </c>
      <c r="C33" s="342"/>
      <c r="D33" s="342"/>
      <c r="E33" s="337">
        <v>1</v>
      </c>
      <c r="F33" s="337">
        <v>2.4</v>
      </c>
      <c r="G33" s="337">
        <v>0</v>
      </c>
      <c r="H33" s="42">
        <f t="shared" ca="1" si="4"/>
        <v>0</v>
      </c>
      <c r="I33" s="42">
        <f t="shared" ca="1" si="4"/>
        <v>0</v>
      </c>
      <c r="J33" s="32" t="str">
        <f t="shared" ca="1" si="2"/>
        <v>OK</v>
      </c>
      <c r="K33" s="622"/>
      <c r="L33" s="625"/>
      <c r="M33" s="628"/>
      <c r="N33" s="628"/>
      <c r="O33" s="617"/>
      <c r="P33" s="46"/>
      <c r="Q33" s="46"/>
      <c r="R33" s="46"/>
      <c r="S33" s="46"/>
      <c r="T33" s="46"/>
      <c r="V33" s="20">
        <f t="shared" ca="1" si="5"/>
        <v>0</v>
      </c>
      <c r="W33" s="27" t="str">
        <f ca="1">INDEX(INDIRECT($AI33),$BI$9+1,W$4)</f>
        <v>Gamma</v>
      </c>
      <c r="X33" s="27" t="str">
        <f t="shared" ref="X33:AB33" ca="1" si="44">INDEX(INDIRECT($AI33),$BI$9+1,X$4)</f>
        <v>None</v>
      </c>
      <c r="Y33" s="27">
        <f t="shared" ca="1" si="44"/>
        <v>0</v>
      </c>
      <c r="Z33" s="27">
        <f t="shared" ca="1" si="44"/>
        <v>0</v>
      </c>
      <c r="AA33" s="27">
        <f t="shared" ca="1" si="44"/>
        <v>0</v>
      </c>
      <c r="AB33" s="27">
        <f t="shared" ca="1" si="44"/>
        <v>0</v>
      </c>
      <c r="AC33" s="29">
        <f t="shared" ca="1" si="7"/>
        <v>0</v>
      </c>
      <c r="AD33" s="29">
        <f t="shared" ca="1" si="8"/>
        <v>0</v>
      </c>
      <c r="AG33" s="491">
        <v>24</v>
      </c>
      <c r="AH33" s="485">
        <v>2</v>
      </c>
      <c r="AI33" s="485" t="str">
        <f t="shared" si="9"/>
        <v>Gamma</v>
      </c>
      <c r="AJ33" s="492" t="str">
        <f t="shared" ca="1" si="38"/>
        <v/>
      </c>
      <c r="AK33" s="492" t="str">
        <f t="shared" ca="1" si="38"/>
        <v/>
      </c>
      <c r="AL33" s="492" t="str">
        <f t="shared" ca="1" si="38"/>
        <v/>
      </c>
      <c r="AM33" s="492" t="str">
        <f t="shared" ca="1" si="38"/>
        <v/>
      </c>
      <c r="AN33" s="492" t="str">
        <f t="shared" ca="1" si="38"/>
        <v/>
      </c>
      <c r="AO33" s="492" t="str">
        <f t="shared" ca="1" si="38"/>
        <v/>
      </c>
      <c r="AP33" s="493" t="str">
        <f t="shared" ca="1" si="38"/>
        <v/>
      </c>
      <c r="AQ33" s="493" t="str">
        <f t="shared" ca="1" si="38"/>
        <v/>
      </c>
      <c r="AR33" s="493" t="str">
        <f t="shared" ca="1" si="38"/>
        <v/>
      </c>
      <c r="AS33" s="493" t="str">
        <f t="shared" ca="1" si="38"/>
        <v/>
      </c>
      <c r="AT33" s="493" t="str">
        <f t="shared" ca="1" si="38"/>
        <v/>
      </c>
      <c r="AU33" s="493" t="str">
        <f t="shared" ca="1" si="38"/>
        <v/>
      </c>
      <c r="AV33" s="492" t="str">
        <f t="shared" ca="1" si="35"/>
        <v/>
      </c>
      <c r="AW33" s="492" t="str">
        <f t="shared" ca="1" si="35"/>
        <v/>
      </c>
      <c r="AX33" s="492" t="str">
        <f t="shared" ca="1" si="35"/>
        <v/>
      </c>
      <c r="AY33" s="492" t="str">
        <f t="shared" ca="1" si="35"/>
        <v/>
      </c>
      <c r="AZ33" s="492" t="str">
        <f t="shared" ca="1" si="35"/>
        <v/>
      </c>
      <c r="BA33" s="492" t="str">
        <f t="shared" ca="1" si="35"/>
        <v/>
      </c>
      <c r="BB33" s="493" t="str">
        <f t="shared" ca="1" si="35"/>
        <v/>
      </c>
      <c r="BC33" s="493" t="str">
        <f t="shared" ca="1" si="35"/>
        <v/>
      </c>
      <c r="BD33" s="493" t="str">
        <f t="shared" ca="1" si="35"/>
        <v/>
      </c>
      <c r="BE33" s="493" t="str">
        <f t="shared" ca="1" si="35"/>
        <v/>
      </c>
      <c r="BF33" s="493" t="str">
        <f t="shared" ca="1" si="35"/>
        <v/>
      </c>
      <c r="BG33" s="493" t="str">
        <f t="shared" ca="1" si="35"/>
        <v/>
      </c>
      <c r="BH33" s="492" t="str">
        <f t="shared" ca="1" si="35"/>
        <v/>
      </c>
      <c r="BI33" s="492" t="str">
        <f t="shared" ca="1" si="35"/>
        <v/>
      </c>
      <c r="BJ33" s="492" t="str">
        <f t="shared" ca="1" si="35"/>
        <v/>
      </c>
      <c r="BK33" s="492" t="str">
        <f t="shared" ca="1" si="35"/>
        <v/>
      </c>
      <c r="BL33" s="492" t="str">
        <f t="shared" ca="1" si="36"/>
        <v/>
      </c>
      <c r="BM33" s="492" t="str">
        <f t="shared" ca="1" si="36"/>
        <v/>
      </c>
      <c r="BN33" s="493" t="str">
        <f t="shared" ca="1" si="36"/>
        <v/>
      </c>
      <c r="BO33" s="493" t="str">
        <f t="shared" ca="1" si="36"/>
        <v/>
      </c>
      <c r="BP33" s="493" t="str">
        <f t="shared" ca="1" si="36"/>
        <v/>
      </c>
      <c r="BQ33" s="493" t="str">
        <f t="shared" ca="1" si="36"/>
        <v/>
      </c>
      <c r="BR33" s="493" t="str">
        <f t="shared" ca="1" si="36"/>
        <v/>
      </c>
      <c r="BS33" s="493" t="str">
        <f t="shared" ca="1" si="36"/>
        <v/>
      </c>
      <c r="BT33" s="492" t="str">
        <f t="shared" ca="1" si="36"/>
        <v/>
      </c>
      <c r="BU33" s="492" t="str">
        <f t="shared" ca="1" si="36"/>
        <v/>
      </c>
      <c r="BV33" s="492" t="str">
        <f t="shared" ca="1" si="36"/>
        <v/>
      </c>
      <c r="BW33" s="492" t="str">
        <f t="shared" ca="1" si="36"/>
        <v/>
      </c>
      <c r="BX33" s="492" t="str">
        <f t="shared" ca="1" si="36"/>
        <v/>
      </c>
      <c r="BY33" s="492" t="str">
        <f t="shared" ca="1" si="36"/>
        <v/>
      </c>
    </row>
    <row r="34" spans="1:77" x14ac:dyDescent="0.25">
      <c r="A34" s="620"/>
      <c r="B34" s="3" t="s">
        <v>130</v>
      </c>
      <c r="C34" s="342"/>
      <c r="D34" s="342"/>
      <c r="E34" s="337">
        <v>1</v>
      </c>
      <c r="F34" s="337">
        <v>2.4</v>
      </c>
      <c r="G34" s="337">
        <v>0</v>
      </c>
      <c r="H34" s="42">
        <f t="shared" ca="1" si="4"/>
        <v>0</v>
      </c>
      <c r="I34" s="42">
        <f t="shared" ca="1" si="4"/>
        <v>0</v>
      </c>
      <c r="J34" s="32" t="str">
        <f t="shared" ca="1" si="2"/>
        <v>OK</v>
      </c>
      <c r="K34" s="622"/>
      <c r="L34" s="625"/>
      <c r="M34" s="628"/>
      <c r="N34" s="628"/>
      <c r="O34" s="617"/>
      <c r="P34" s="46"/>
      <c r="Q34" s="46"/>
      <c r="R34" s="46"/>
      <c r="S34" s="46"/>
      <c r="T34" s="46"/>
      <c r="V34" s="20">
        <f t="shared" ca="1" si="5"/>
        <v>0</v>
      </c>
      <c r="W34" s="27" t="str">
        <f ca="1">INDEX(INDIRECT($AI34),$BJ$9+1,W$4)</f>
        <v>Gamma</v>
      </c>
      <c r="X34" s="27" t="str">
        <f t="shared" ref="X34:AB34" ca="1" si="45">INDEX(INDIRECT($AI34),$BJ$9+1,X$4)</f>
        <v>None</v>
      </c>
      <c r="Y34" s="27">
        <f t="shared" ca="1" si="45"/>
        <v>0</v>
      </c>
      <c r="Z34" s="27">
        <f t="shared" ca="1" si="45"/>
        <v>0</v>
      </c>
      <c r="AA34" s="27">
        <f t="shared" ca="1" si="45"/>
        <v>0</v>
      </c>
      <c r="AB34" s="27">
        <f t="shared" ca="1" si="45"/>
        <v>0</v>
      </c>
      <c r="AC34" s="29">
        <f t="shared" ca="1" si="7"/>
        <v>0</v>
      </c>
      <c r="AD34" s="29">
        <f t="shared" ca="1" si="8"/>
        <v>0</v>
      </c>
      <c r="AG34" s="491">
        <v>25</v>
      </c>
      <c r="AH34" s="485">
        <v>2</v>
      </c>
      <c r="AI34" s="485" t="str">
        <f t="shared" si="9"/>
        <v>Gamma</v>
      </c>
      <c r="AJ34" s="492" t="str">
        <f t="shared" ca="1" si="38"/>
        <v/>
      </c>
      <c r="AK34" s="492" t="str">
        <f t="shared" ca="1" si="38"/>
        <v/>
      </c>
      <c r="AL34" s="492" t="str">
        <f t="shared" ca="1" si="38"/>
        <v/>
      </c>
      <c r="AM34" s="492" t="str">
        <f t="shared" ca="1" si="38"/>
        <v/>
      </c>
      <c r="AN34" s="492" t="str">
        <f t="shared" ca="1" si="38"/>
        <v/>
      </c>
      <c r="AO34" s="492" t="str">
        <f t="shared" ca="1" si="38"/>
        <v/>
      </c>
      <c r="AP34" s="493" t="str">
        <f t="shared" ca="1" si="38"/>
        <v/>
      </c>
      <c r="AQ34" s="493" t="str">
        <f t="shared" ca="1" si="38"/>
        <v/>
      </c>
      <c r="AR34" s="493" t="str">
        <f t="shared" ca="1" si="38"/>
        <v/>
      </c>
      <c r="AS34" s="493" t="str">
        <f t="shared" ca="1" si="38"/>
        <v/>
      </c>
      <c r="AT34" s="493" t="str">
        <f t="shared" ca="1" si="38"/>
        <v/>
      </c>
      <c r="AU34" s="493" t="str">
        <f t="shared" ca="1" si="38"/>
        <v/>
      </c>
      <c r="AV34" s="492" t="str">
        <f t="shared" ca="1" si="35"/>
        <v/>
      </c>
      <c r="AW34" s="492" t="str">
        <f t="shared" ca="1" si="35"/>
        <v/>
      </c>
      <c r="AX34" s="492" t="str">
        <f t="shared" ca="1" si="35"/>
        <v/>
      </c>
      <c r="AY34" s="492" t="str">
        <f t="shared" ca="1" si="35"/>
        <v/>
      </c>
      <c r="AZ34" s="492" t="str">
        <f t="shared" ca="1" si="35"/>
        <v/>
      </c>
      <c r="BA34" s="492" t="str">
        <f t="shared" ca="1" si="35"/>
        <v/>
      </c>
      <c r="BB34" s="493" t="str">
        <f t="shared" ca="1" si="35"/>
        <v/>
      </c>
      <c r="BC34" s="493" t="str">
        <f t="shared" ca="1" si="35"/>
        <v/>
      </c>
      <c r="BD34" s="493" t="str">
        <f t="shared" ca="1" si="35"/>
        <v/>
      </c>
      <c r="BE34" s="493" t="str">
        <f t="shared" ca="1" si="35"/>
        <v/>
      </c>
      <c r="BF34" s="493" t="str">
        <f t="shared" ca="1" si="35"/>
        <v/>
      </c>
      <c r="BG34" s="493" t="str">
        <f t="shared" ca="1" si="35"/>
        <v/>
      </c>
      <c r="BH34" s="492" t="str">
        <f t="shared" ca="1" si="35"/>
        <v/>
      </c>
      <c r="BI34" s="492" t="str">
        <f t="shared" ca="1" si="35"/>
        <v/>
      </c>
      <c r="BJ34" s="492" t="str">
        <f t="shared" ca="1" si="35"/>
        <v/>
      </c>
      <c r="BK34" s="492" t="str">
        <f t="shared" ca="1" si="35"/>
        <v/>
      </c>
      <c r="BL34" s="492" t="str">
        <f t="shared" ca="1" si="36"/>
        <v/>
      </c>
      <c r="BM34" s="492" t="str">
        <f t="shared" ca="1" si="36"/>
        <v/>
      </c>
      <c r="BN34" s="493" t="str">
        <f t="shared" ca="1" si="36"/>
        <v/>
      </c>
      <c r="BO34" s="493" t="str">
        <f t="shared" ca="1" si="36"/>
        <v/>
      </c>
      <c r="BP34" s="493" t="str">
        <f t="shared" ca="1" si="36"/>
        <v/>
      </c>
      <c r="BQ34" s="493" t="str">
        <f t="shared" ca="1" si="36"/>
        <v/>
      </c>
      <c r="BR34" s="493" t="str">
        <f t="shared" ca="1" si="36"/>
        <v/>
      </c>
      <c r="BS34" s="493" t="str">
        <f t="shared" ca="1" si="36"/>
        <v/>
      </c>
      <c r="BT34" s="492" t="str">
        <f t="shared" ca="1" si="36"/>
        <v/>
      </c>
      <c r="BU34" s="492" t="str">
        <f t="shared" ca="1" si="36"/>
        <v/>
      </c>
      <c r="BV34" s="492" t="str">
        <f t="shared" ca="1" si="36"/>
        <v/>
      </c>
      <c r="BW34" s="492" t="str">
        <f t="shared" ca="1" si="36"/>
        <v/>
      </c>
      <c r="BX34" s="492" t="str">
        <f t="shared" ca="1" si="36"/>
        <v/>
      </c>
      <c r="BY34" s="492" t="str">
        <f t="shared" ca="1" si="36"/>
        <v/>
      </c>
    </row>
    <row r="35" spans="1:77" ht="15" customHeight="1" x14ac:dyDescent="0.25">
      <c r="A35" s="620"/>
      <c r="B35" s="3" t="s">
        <v>131</v>
      </c>
      <c r="C35" s="342"/>
      <c r="D35" s="342"/>
      <c r="E35" s="337">
        <v>1</v>
      </c>
      <c r="F35" s="337">
        <v>2.4</v>
      </c>
      <c r="G35" s="337">
        <v>0</v>
      </c>
      <c r="H35" s="42">
        <f t="shared" ca="1" si="4"/>
        <v>0</v>
      </c>
      <c r="I35" s="42">
        <f t="shared" ca="1" si="4"/>
        <v>0</v>
      </c>
      <c r="J35" s="32" t="str">
        <f t="shared" ca="1" si="2"/>
        <v>OK</v>
      </c>
      <c r="K35" s="622"/>
      <c r="L35" s="625"/>
      <c r="M35" s="628"/>
      <c r="N35" s="628"/>
      <c r="O35" s="616" t="str">
        <f ca="1">IF(K32=0,"",IF(N32&lt;=K32,"OK if external bracing line", "NG if external bracing line"))</f>
        <v/>
      </c>
      <c r="P35" s="46"/>
      <c r="Q35" s="46"/>
      <c r="R35" s="46"/>
      <c r="S35" s="46"/>
      <c r="T35" s="46"/>
      <c r="V35" s="20">
        <f t="shared" ca="1" si="5"/>
        <v>0</v>
      </c>
      <c r="W35" s="27" t="str">
        <f ca="1">INDEX(INDIRECT($AI35),$BK$9+1,W$4)</f>
        <v>Gamma</v>
      </c>
      <c r="X35" s="27" t="str">
        <f t="shared" ref="X35:AB35" ca="1" si="46">INDEX(INDIRECT($AI35),$BK$9+1,X$4)</f>
        <v>None</v>
      </c>
      <c r="Y35" s="27">
        <f t="shared" ca="1" si="46"/>
        <v>0</v>
      </c>
      <c r="Z35" s="27">
        <f t="shared" ca="1" si="46"/>
        <v>0</v>
      </c>
      <c r="AA35" s="27">
        <f t="shared" ca="1" si="46"/>
        <v>0</v>
      </c>
      <c r="AB35" s="27">
        <f t="shared" ca="1" si="46"/>
        <v>0</v>
      </c>
      <c r="AC35" s="29">
        <f t="shared" ca="1" si="7"/>
        <v>0</v>
      </c>
      <c r="AD35" s="29">
        <f t="shared" ca="1" si="8"/>
        <v>0</v>
      </c>
      <c r="AG35" s="491">
        <v>26</v>
      </c>
      <c r="AH35" s="485">
        <v>2</v>
      </c>
      <c r="AI35" s="485" t="str">
        <f t="shared" si="9"/>
        <v>Gamma</v>
      </c>
      <c r="AJ35" s="492" t="str">
        <f t="shared" ca="1" si="38"/>
        <v/>
      </c>
      <c r="AK35" s="492" t="str">
        <f t="shared" ca="1" si="38"/>
        <v/>
      </c>
      <c r="AL35" s="492" t="str">
        <f t="shared" ca="1" si="38"/>
        <v/>
      </c>
      <c r="AM35" s="492" t="str">
        <f t="shared" ca="1" si="38"/>
        <v/>
      </c>
      <c r="AN35" s="492" t="str">
        <f t="shared" ca="1" si="38"/>
        <v/>
      </c>
      <c r="AO35" s="492" t="str">
        <f t="shared" ca="1" si="38"/>
        <v/>
      </c>
      <c r="AP35" s="493" t="str">
        <f t="shared" ca="1" si="38"/>
        <v/>
      </c>
      <c r="AQ35" s="493" t="str">
        <f t="shared" ca="1" si="38"/>
        <v/>
      </c>
      <c r="AR35" s="493" t="str">
        <f t="shared" ca="1" si="38"/>
        <v/>
      </c>
      <c r="AS35" s="493" t="str">
        <f t="shared" ca="1" si="38"/>
        <v/>
      </c>
      <c r="AT35" s="493" t="str">
        <f t="shared" ca="1" si="38"/>
        <v/>
      </c>
      <c r="AU35" s="493" t="str">
        <f t="shared" ca="1" si="38"/>
        <v/>
      </c>
      <c r="AV35" s="492" t="str">
        <f t="shared" ca="1" si="35"/>
        <v/>
      </c>
      <c r="AW35" s="492" t="str">
        <f t="shared" ca="1" si="35"/>
        <v/>
      </c>
      <c r="AX35" s="492" t="str">
        <f t="shared" ca="1" si="35"/>
        <v/>
      </c>
      <c r="AY35" s="492" t="str">
        <f t="shared" ca="1" si="35"/>
        <v/>
      </c>
      <c r="AZ35" s="492" t="str">
        <f t="shared" ca="1" si="35"/>
        <v/>
      </c>
      <c r="BA35" s="492" t="str">
        <f t="shared" ca="1" si="35"/>
        <v/>
      </c>
      <c r="BB35" s="493" t="str">
        <f t="shared" ca="1" si="35"/>
        <v/>
      </c>
      <c r="BC35" s="493" t="str">
        <f t="shared" ca="1" si="35"/>
        <v/>
      </c>
      <c r="BD35" s="493" t="str">
        <f t="shared" ca="1" si="35"/>
        <v/>
      </c>
      <c r="BE35" s="493" t="str">
        <f t="shared" ca="1" si="35"/>
        <v/>
      </c>
      <c r="BF35" s="493" t="str">
        <f t="shared" ca="1" si="35"/>
        <v/>
      </c>
      <c r="BG35" s="493" t="str">
        <f t="shared" ca="1" si="35"/>
        <v/>
      </c>
      <c r="BH35" s="492" t="str">
        <f t="shared" ca="1" si="35"/>
        <v/>
      </c>
      <c r="BI35" s="492" t="str">
        <f t="shared" ca="1" si="35"/>
        <v/>
      </c>
      <c r="BJ35" s="492" t="str">
        <f t="shared" ca="1" si="35"/>
        <v/>
      </c>
      <c r="BK35" s="492" t="str">
        <f t="shared" ca="1" si="35"/>
        <v/>
      </c>
      <c r="BL35" s="492" t="str">
        <f t="shared" ca="1" si="36"/>
        <v/>
      </c>
      <c r="BM35" s="492" t="str">
        <f t="shared" ca="1" si="36"/>
        <v/>
      </c>
      <c r="BN35" s="493" t="str">
        <f t="shared" ca="1" si="36"/>
        <v/>
      </c>
      <c r="BO35" s="493" t="str">
        <f t="shared" ca="1" si="36"/>
        <v/>
      </c>
      <c r="BP35" s="493" t="str">
        <f t="shared" ca="1" si="36"/>
        <v/>
      </c>
      <c r="BQ35" s="493" t="str">
        <f t="shared" ca="1" si="36"/>
        <v/>
      </c>
      <c r="BR35" s="493" t="str">
        <f t="shared" ca="1" si="36"/>
        <v/>
      </c>
      <c r="BS35" s="493" t="str">
        <f t="shared" ca="1" si="36"/>
        <v/>
      </c>
      <c r="BT35" s="492" t="str">
        <f t="shared" ca="1" si="36"/>
        <v/>
      </c>
      <c r="BU35" s="492" t="str">
        <f t="shared" ca="1" si="36"/>
        <v/>
      </c>
      <c r="BV35" s="492" t="str">
        <f t="shared" ca="1" si="36"/>
        <v/>
      </c>
      <c r="BW35" s="492" t="str">
        <f t="shared" ca="1" si="36"/>
        <v/>
      </c>
      <c r="BX35" s="492" t="str">
        <f t="shared" ca="1" si="36"/>
        <v/>
      </c>
      <c r="BY35" s="492" t="str">
        <f t="shared" ca="1" si="36"/>
        <v/>
      </c>
    </row>
    <row r="36" spans="1:77" x14ac:dyDescent="0.25">
      <c r="A36" s="620"/>
      <c r="B36" s="3" t="s">
        <v>132</v>
      </c>
      <c r="C36" s="342"/>
      <c r="D36" s="342"/>
      <c r="E36" s="337">
        <v>1</v>
      </c>
      <c r="F36" s="337">
        <v>2.4</v>
      </c>
      <c r="G36" s="337">
        <v>0</v>
      </c>
      <c r="H36" s="42">
        <f t="shared" si="4"/>
        <v>0</v>
      </c>
      <c r="I36" s="42">
        <f t="shared" si="4"/>
        <v>0</v>
      </c>
      <c r="J36" s="32" t="str">
        <f t="shared" ca="1" si="2"/>
        <v>OK</v>
      </c>
      <c r="K36" s="622"/>
      <c r="L36" s="625"/>
      <c r="M36" s="628"/>
      <c r="N36" s="628"/>
      <c r="O36" s="617"/>
      <c r="P36" s="46"/>
      <c r="Q36" s="46"/>
      <c r="R36" s="46"/>
      <c r="S36" s="46"/>
      <c r="T36" s="46"/>
      <c r="V36" s="20">
        <f t="shared" si="5"/>
        <v>0</v>
      </c>
      <c r="W36" s="27" t="str">
        <f ca="1">INDEX(INDIRECT($AI36),$BL$9+1,W$4)</f>
        <v>None</v>
      </c>
      <c r="X36" s="27" t="str">
        <f t="shared" ref="X36:AB36" ca="1" si="47">INDEX(INDIRECT($AI36),$BL$9+1,X$4)</f>
        <v>None</v>
      </c>
      <c r="Y36" s="27">
        <f t="shared" ca="1" si="47"/>
        <v>0</v>
      </c>
      <c r="Z36" s="27">
        <f t="shared" ca="1" si="47"/>
        <v>0</v>
      </c>
      <c r="AA36" s="27">
        <f t="shared" ca="1" si="47"/>
        <v>0</v>
      </c>
      <c r="AB36" s="27">
        <f t="shared" ca="1" si="47"/>
        <v>0</v>
      </c>
      <c r="AC36" s="29">
        <f t="shared" si="7"/>
        <v>0</v>
      </c>
      <c r="AD36" s="29">
        <f t="shared" si="8"/>
        <v>0</v>
      </c>
      <c r="AG36" s="491">
        <v>27</v>
      </c>
      <c r="AH36" s="485">
        <v>1</v>
      </c>
      <c r="AI36" s="485" t="str">
        <f t="shared" si="9"/>
        <v>None</v>
      </c>
      <c r="AJ36" s="492" t="str">
        <f t="shared" ca="1" si="38"/>
        <v/>
      </c>
      <c r="AK36" s="492" t="str">
        <f t="shared" ca="1" si="38"/>
        <v/>
      </c>
      <c r="AL36" s="492" t="str">
        <f t="shared" ca="1" si="38"/>
        <v/>
      </c>
      <c r="AM36" s="492" t="str">
        <f t="shared" ca="1" si="38"/>
        <v/>
      </c>
      <c r="AN36" s="492" t="str">
        <f t="shared" ca="1" si="38"/>
        <v/>
      </c>
      <c r="AO36" s="492" t="str">
        <f t="shared" ca="1" si="38"/>
        <v/>
      </c>
      <c r="AP36" s="493" t="str">
        <f t="shared" ca="1" si="38"/>
        <v/>
      </c>
      <c r="AQ36" s="493" t="str">
        <f t="shared" ca="1" si="38"/>
        <v/>
      </c>
      <c r="AR36" s="493" t="str">
        <f t="shared" ca="1" si="38"/>
        <v/>
      </c>
      <c r="AS36" s="493" t="str">
        <f t="shared" ca="1" si="38"/>
        <v/>
      </c>
      <c r="AT36" s="493" t="str">
        <f t="shared" ca="1" si="38"/>
        <v/>
      </c>
      <c r="AU36" s="493" t="str">
        <f t="shared" ca="1" si="38"/>
        <v/>
      </c>
      <c r="AV36" s="492" t="str">
        <f t="shared" ca="1" si="35"/>
        <v/>
      </c>
      <c r="AW36" s="492" t="str">
        <f t="shared" ca="1" si="35"/>
        <v/>
      </c>
      <c r="AX36" s="492" t="str">
        <f t="shared" ca="1" si="35"/>
        <v/>
      </c>
      <c r="AY36" s="492" t="str">
        <f t="shared" ca="1" si="35"/>
        <v/>
      </c>
      <c r="AZ36" s="492" t="str">
        <f t="shared" ca="1" si="35"/>
        <v/>
      </c>
      <c r="BA36" s="492" t="str">
        <f t="shared" ca="1" si="35"/>
        <v/>
      </c>
      <c r="BB36" s="493" t="str">
        <f t="shared" ca="1" si="35"/>
        <v/>
      </c>
      <c r="BC36" s="493" t="str">
        <f t="shared" ca="1" si="35"/>
        <v/>
      </c>
      <c r="BD36" s="493" t="str">
        <f t="shared" ca="1" si="35"/>
        <v/>
      </c>
      <c r="BE36" s="493" t="str">
        <f t="shared" ca="1" si="35"/>
        <v/>
      </c>
      <c r="BF36" s="493" t="str">
        <f t="shared" ca="1" si="35"/>
        <v/>
      </c>
      <c r="BG36" s="493" t="str">
        <f t="shared" ca="1" si="35"/>
        <v/>
      </c>
      <c r="BH36" s="492" t="str">
        <f t="shared" ca="1" si="35"/>
        <v/>
      </c>
      <c r="BI36" s="492" t="str">
        <f t="shared" ca="1" si="35"/>
        <v/>
      </c>
      <c r="BJ36" s="492" t="str">
        <f t="shared" ca="1" si="35"/>
        <v/>
      </c>
      <c r="BK36" s="492" t="str">
        <f t="shared" ca="1" si="35"/>
        <v/>
      </c>
      <c r="BL36" s="492" t="str">
        <f t="shared" ca="1" si="36"/>
        <v/>
      </c>
      <c r="BM36" s="492" t="str">
        <f t="shared" ca="1" si="36"/>
        <v/>
      </c>
      <c r="BN36" s="493" t="str">
        <f t="shared" ca="1" si="36"/>
        <v/>
      </c>
      <c r="BO36" s="493" t="str">
        <f t="shared" ca="1" si="36"/>
        <v/>
      </c>
      <c r="BP36" s="493" t="str">
        <f t="shared" ca="1" si="36"/>
        <v/>
      </c>
      <c r="BQ36" s="493" t="str">
        <f t="shared" ca="1" si="36"/>
        <v/>
      </c>
      <c r="BR36" s="493" t="str">
        <f t="shared" ca="1" si="36"/>
        <v/>
      </c>
      <c r="BS36" s="493" t="str">
        <f t="shared" ca="1" si="36"/>
        <v/>
      </c>
      <c r="BT36" s="492" t="str">
        <f t="shared" ca="1" si="36"/>
        <v/>
      </c>
      <c r="BU36" s="492" t="str">
        <f t="shared" ca="1" si="36"/>
        <v/>
      </c>
      <c r="BV36" s="492" t="str">
        <f t="shared" ca="1" si="36"/>
        <v/>
      </c>
      <c r="BW36" s="492" t="str">
        <f t="shared" ca="1" si="36"/>
        <v/>
      </c>
      <c r="BX36" s="492" t="str">
        <f t="shared" ca="1" si="36"/>
        <v/>
      </c>
      <c r="BY36" s="492" t="str">
        <f t="shared" ca="1" si="36"/>
        <v/>
      </c>
    </row>
    <row r="37" spans="1:77" x14ac:dyDescent="0.25">
      <c r="A37" s="620"/>
      <c r="B37" s="3" t="s">
        <v>133</v>
      </c>
      <c r="C37" s="342"/>
      <c r="D37" s="342"/>
      <c r="E37" s="337">
        <v>1</v>
      </c>
      <c r="F37" s="337">
        <v>2.4</v>
      </c>
      <c r="G37" s="337">
        <v>0</v>
      </c>
      <c r="H37" s="42">
        <f t="shared" ca="1" si="4"/>
        <v>0</v>
      </c>
      <c r="I37" s="42">
        <f t="shared" ca="1" si="4"/>
        <v>0</v>
      </c>
      <c r="J37" s="32" t="str">
        <f t="shared" ca="1" si="2"/>
        <v>OK</v>
      </c>
      <c r="K37" s="623"/>
      <c r="L37" s="626"/>
      <c r="M37" s="629"/>
      <c r="N37" s="629"/>
      <c r="O37" s="617"/>
      <c r="P37" s="46"/>
      <c r="Q37" s="46"/>
      <c r="R37" s="46"/>
      <c r="S37" s="46"/>
      <c r="T37" s="46"/>
      <c r="V37" s="20">
        <f t="shared" ca="1" si="5"/>
        <v>0</v>
      </c>
      <c r="W37" s="27">
        <f ca="1">INDEX(INDIRECT($AI37),$BM$9+1,W$4)</f>
        <v>0</v>
      </c>
      <c r="X37" s="27">
        <f t="shared" ref="X37:AB37" ca="1" si="48">INDEX(INDIRECT($AI37),$BM$9+1,X$4)</f>
        <v>0</v>
      </c>
      <c r="Y37" s="27">
        <f t="shared" ca="1" si="48"/>
        <v>0</v>
      </c>
      <c r="Z37" s="27">
        <f t="shared" ca="1" si="48"/>
        <v>0</v>
      </c>
      <c r="AA37" s="27">
        <f t="shared" ca="1" si="48"/>
        <v>0</v>
      </c>
      <c r="AB37" s="27">
        <f t="shared" ca="1" si="48"/>
        <v>0</v>
      </c>
      <c r="AC37" s="29">
        <f t="shared" ca="1" si="7"/>
        <v>0</v>
      </c>
      <c r="AD37" s="29">
        <f t="shared" ca="1" si="8"/>
        <v>0</v>
      </c>
      <c r="AG37" s="491">
        <v>28</v>
      </c>
      <c r="AH37" s="485">
        <v>3</v>
      </c>
      <c r="AI37" s="485" t="str">
        <f t="shared" si="9"/>
        <v>UserDefined</v>
      </c>
      <c r="AJ37" s="492" t="str">
        <f t="shared" ca="1" si="38"/>
        <v/>
      </c>
      <c r="AK37" s="492" t="str">
        <f t="shared" ca="1" si="38"/>
        <v/>
      </c>
      <c r="AL37" s="492" t="str">
        <f t="shared" ca="1" si="38"/>
        <v/>
      </c>
      <c r="AM37" s="492" t="str">
        <f t="shared" ca="1" si="38"/>
        <v/>
      </c>
      <c r="AN37" s="492" t="str">
        <f t="shared" ca="1" si="38"/>
        <v/>
      </c>
      <c r="AO37" s="492" t="str">
        <f t="shared" ca="1" si="38"/>
        <v/>
      </c>
      <c r="AP37" s="493" t="str">
        <f t="shared" ca="1" si="38"/>
        <v/>
      </c>
      <c r="AQ37" s="493" t="str">
        <f t="shared" ca="1" si="38"/>
        <v/>
      </c>
      <c r="AR37" s="493" t="str">
        <f t="shared" ca="1" si="38"/>
        <v/>
      </c>
      <c r="AS37" s="493" t="str">
        <f t="shared" ca="1" si="38"/>
        <v/>
      </c>
      <c r="AT37" s="493" t="str">
        <f t="shared" ca="1" si="38"/>
        <v/>
      </c>
      <c r="AU37" s="493" t="str">
        <f t="shared" ca="1" si="38"/>
        <v/>
      </c>
      <c r="AV37" s="492" t="str">
        <f t="shared" ca="1" si="35"/>
        <v/>
      </c>
      <c r="AW37" s="492" t="str">
        <f t="shared" ca="1" si="35"/>
        <v/>
      </c>
      <c r="AX37" s="492" t="str">
        <f t="shared" ca="1" si="35"/>
        <v/>
      </c>
      <c r="AY37" s="492" t="str">
        <f t="shared" ca="1" si="35"/>
        <v/>
      </c>
      <c r="AZ37" s="492" t="str">
        <f t="shared" ca="1" si="35"/>
        <v/>
      </c>
      <c r="BA37" s="492" t="str">
        <f t="shared" ca="1" si="35"/>
        <v/>
      </c>
      <c r="BB37" s="493" t="str">
        <f t="shared" ca="1" si="35"/>
        <v/>
      </c>
      <c r="BC37" s="493" t="str">
        <f t="shared" ca="1" si="35"/>
        <v/>
      </c>
      <c r="BD37" s="493" t="str">
        <f t="shared" ca="1" si="35"/>
        <v/>
      </c>
      <c r="BE37" s="493" t="str">
        <f t="shared" ca="1" si="35"/>
        <v/>
      </c>
      <c r="BF37" s="493" t="str">
        <f t="shared" ca="1" si="35"/>
        <v/>
      </c>
      <c r="BG37" s="493" t="str">
        <f t="shared" ca="1" si="35"/>
        <v/>
      </c>
      <c r="BH37" s="492" t="str">
        <f t="shared" ca="1" si="35"/>
        <v/>
      </c>
      <c r="BI37" s="492" t="str">
        <f t="shared" ca="1" si="35"/>
        <v/>
      </c>
      <c r="BJ37" s="492" t="str">
        <f t="shared" ca="1" si="35"/>
        <v/>
      </c>
      <c r="BK37" s="492" t="str">
        <f t="shared" ca="1" si="35"/>
        <v/>
      </c>
      <c r="BL37" s="492" t="str">
        <f t="shared" ca="1" si="36"/>
        <v/>
      </c>
      <c r="BM37" s="492" t="str">
        <f t="shared" ca="1" si="36"/>
        <v/>
      </c>
      <c r="BN37" s="493" t="str">
        <f t="shared" ca="1" si="36"/>
        <v/>
      </c>
      <c r="BO37" s="493" t="str">
        <f t="shared" ca="1" si="36"/>
        <v/>
      </c>
      <c r="BP37" s="493" t="str">
        <f t="shared" ca="1" si="36"/>
        <v/>
      </c>
      <c r="BQ37" s="493" t="str">
        <f t="shared" ca="1" si="36"/>
        <v/>
      </c>
      <c r="BR37" s="493" t="str">
        <f t="shared" ca="1" si="36"/>
        <v/>
      </c>
      <c r="BS37" s="493" t="str">
        <f t="shared" ca="1" si="36"/>
        <v/>
      </c>
      <c r="BT37" s="492" t="str">
        <f t="shared" ca="1" si="36"/>
        <v/>
      </c>
      <c r="BU37" s="492" t="str">
        <f t="shared" ca="1" si="36"/>
        <v/>
      </c>
      <c r="BV37" s="492" t="str">
        <f t="shared" ca="1" si="36"/>
        <v/>
      </c>
      <c r="BW37" s="492" t="str">
        <f t="shared" ca="1" si="36"/>
        <v/>
      </c>
      <c r="BX37" s="492" t="str">
        <f t="shared" ca="1" si="36"/>
        <v/>
      </c>
      <c r="BY37" s="492" t="str">
        <f t="shared" ca="1" si="36"/>
        <v/>
      </c>
    </row>
    <row r="38" spans="1:77" ht="15.75" customHeight="1" x14ac:dyDescent="0.25">
      <c r="A38" s="619" t="s">
        <v>134</v>
      </c>
      <c r="B38" s="3" t="s">
        <v>135</v>
      </c>
      <c r="C38" s="342"/>
      <c r="D38" s="342"/>
      <c r="E38" s="337">
        <v>1</v>
      </c>
      <c r="F38" s="337">
        <v>2.4</v>
      </c>
      <c r="G38" s="337">
        <v>0</v>
      </c>
      <c r="H38" s="42">
        <f t="shared" ca="1" si="4"/>
        <v>0</v>
      </c>
      <c r="I38" s="42">
        <f t="shared" ca="1" si="4"/>
        <v>0</v>
      </c>
      <c r="J38" s="32" t="str">
        <f t="shared" ca="1" si="2"/>
        <v>OK</v>
      </c>
      <c r="K38" s="621">
        <f ca="1">MIN(SUM(H38:H43),SUM(I38:I43))</f>
        <v>0</v>
      </c>
      <c r="L38" s="624">
        <v>0</v>
      </c>
      <c r="M38" s="627" t="str">
        <f t="shared" ref="M38" ca="1" si="49">IF(K38=0,"",MAX(100,0.5*MAX(H$3,I$3)/U$15))</f>
        <v/>
      </c>
      <c r="N38" s="627" t="str">
        <f ca="1">IF(K38=0,"",MAX(M38,L38*15))</f>
        <v/>
      </c>
      <c r="O38" s="616" t="str">
        <f ca="1">IF(K38=0,"",IF(M38&lt;=K38,"OK if internal bracing line", "NG if internal bracing line"))</f>
        <v/>
      </c>
      <c r="P38" s="46"/>
      <c r="Q38" s="46"/>
      <c r="R38" s="46"/>
      <c r="S38" s="46"/>
      <c r="T38" s="46"/>
      <c r="V38" s="20">
        <f t="shared" ca="1" si="5"/>
        <v>0</v>
      </c>
      <c r="W38" s="27" t="str">
        <f ca="1">INDEX(INDIRECT($AI38),$BN$9+1,W$4)</f>
        <v>None</v>
      </c>
      <c r="X38" s="27" t="str">
        <f t="shared" ref="X38:AB38" ca="1" si="50">INDEX(INDIRECT($AI38),$BN$9+1,X$4)</f>
        <v>None</v>
      </c>
      <c r="Y38" s="27">
        <f t="shared" ca="1" si="50"/>
        <v>0</v>
      </c>
      <c r="Z38" s="27">
        <f t="shared" ca="1" si="50"/>
        <v>0</v>
      </c>
      <c r="AA38" s="27">
        <f t="shared" ca="1" si="50"/>
        <v>0</v>
      </c>
      <c r="AB38" s="27">
        <f t="shared" ca="1" si="50"/>
        <v>0</v>
      </c>
      <c r="AC38" s="29">
        <f t="shared" ca="1" si="7"/>
        <v>0</v>
      </c>
      <c r="AD38" s="29">
        <f t="shared" ca="1" si="8"/>
        <v>0</v>
      </c>
      <c r="AG38" s="491">
        <v>29</v>
      </c>
      <c r="AH38" s="485">
        <v>3</v>
      </c>
      <c r="AI38" s="485" t="str">
        <f t="shared" si="9"/>
        <v>UserDefined</v>
      </c>
      <c r="AJ38" s="492" t="str">
        <f t="shared" ca="1" si="38"/>
        <v/>
      </c>
      <c r="AK38" s="492" t="str">
        <f t="shared" ca="1" si="38"/>
        <v/>
      </c>
      <c r="AL38" s="492" t="str">
        <f t="shared" ca="1" si="38"/>
        <v/>
      </c>
      <c r="AM38" s="492" t="str">
        <f t="shared" ca="1" si="38"/>
        <v/>
      </c>
      <c r="AN38" s="492" t="str">
        <f t="shared" ca="1" si="38"/>
        <v/>
      </c>
      <c r="AO38" s="492" t="str">
        <f t="shared" ca="1" si="38"/>
        <v/>
      </c>
      <c r="AP38" s="493" t="str">
        <f t="shared" ca="1" si="38"/>
        <v/>
      </c>
      <c r="AQ38" s="493" t="str">
        <f t="shared" ca="1" si="38"/>
        <v/>
      </c>
      <c r="AR38" s="493" t="str">
        <f t="shared" ca="1" si="38"/>
        <v/>
      </c>
      <c r="AS38" s="493" t="str">
        <f t="shared" ca="1" si="38"/>
        <v/>
      </c>
      <c r="AT38" s="493" t="str">
        <f t="shared" ca="1" si="38"/>
        <v/>
      </c>
      <c r="AU38" s="493" t="str">
        <f t="shared" ca="1" si="38"/>
        <v/>
      </c>
      <c r="AV38" s="492" t="str">
        <f t="shared" ca="1" si="35"/>
        <v/>
      </c>
      <c r="AW38" s="492" t="str">
        <f t="shared" ca="1" si="35"/>
        <v/>
      </c>
      <c r="AX38" s="492" t="str">
        <f t="shared" ca="1" si="35"/>
        <v/>
      </c>
      <c r="AY38" s="492" t="str">
        <f t="shared" ca="1" si="35"/>
        <v/>
      </c>
      <c r="AZ38" s="492" t="str">
        <f t="shared" ca="1" si="35"/>
        <v/>
      </c>
      <c r="BA38" s="492" t="str">
        <f t="shared" ca="1" si="35"/>
        <v/>
      </c>
      <c r="BB38" s="493" t="str">
        <f t="shared" ca="1" si="35"/>
        <v/>
      </c>
      <c r="BC38" s="493" t="str">
        <f t="shared" ca="1" si="35"/>
        <v/>
      </c>
      <c r="BD38" s="493" t="str">
        <f t="shared" ca="1" si="35"/>
        <v/>
      </c>
      <c r="BE38" s="493" t="str">
        <f t="shared" ca="1" si="35"/>
        <v/>
      </c>
      <c r="BF38" s="493" t="str">
        <f t="shared" ca="1" si="35"/>
        <v/>
      </c>
      <c r="BG38" s="493" t="str">
        <f t="shared" ca="1" si="35"/>
        <v/>
      </c>
      <c r="BH38" s="492" t="str">
        <f t="shared" ca="1" si="35"/>
        <v/>
      </c>
      <c r="BI38" s="492" t="str">
        <f t="shared" ca="1" si="35"/>
        <v/>
      </c>
      <c r="BJ38" s="492" t="str">
        <f t="shared" ca="1" si="35"/>
        <v/>
      </c>
      <c r="BK38" s="492" t="str">
        <f t="shared" ca="1" si="35"/>
        <v/>
      </c>
      <c r="BL38" s="492" t="str">
        <f t="shared" ca="1" si="36"/>
        <v/>
      </c>
      <c r="BM38" s="492" t="str">
        <f t="shared" ca="1" si="36"/>
        <v/>
      </c>
      <c r="BN38" s="493" t="str">
        <f t="shared" ca="1" si="36"/>
        <v/>
      </c>
      <c r="BO38" s="493" t="str">
        <f t="shared" ca="1" si="36"/>
        <v/>
      </c>
      <c r="BP38" s="493" t="str">
        <f t="shared" ca="1" si="36"/>
        <v/>
      </c>
      <c r="BQ38" s="493" t="str">
        <f t="shared" ca="1" si="36"/>
        <v/>
      </c>
      <c r="BR38" s="493" t="str">
        <f t="shared" ca="1" si="36"/>
        <v/>
      </c>
      <c r="BS38" s="493" t="str">
        <f t="shared" ca="1" si="36"/>
        <v/>
      </c>
      <c r="BT38" s="492" t="str">
        <f t="shared" ca="1" si="36"/>
        <v/>
      </c>
      <c r="BU38" s="492" t="str">
        <f t="shared" ca="1" si="36"/>
        <v/>
      </c>
      <c r="BV38" s="492" t="str">
        <f t="shared" ca="1" si="36"/>
        <v/>
      </c>
      <c r="BW38" s="492" t="str">
        <f t="shared" ca="1" si="36"/>
        <v/>
      </c>
      <c r="BX38" s="492" t="str">
        <f t="shared" ca="1" si="36"/>
        <v/>
      </c>
      <c r="BY38" s="492" t="str">
        <f t="shared" ca="1" si="36"/>
        <v/>
      </c>
    </row>
    <row r="39" spans="1:77" x14ac:dyDescent="0.25">
      <c r="A39" s="620"/>
      <c r="B39" s="3" t="s">
        <v>136</v>
      </c>
      <c r="C39" s="342"/>
      <c r="D39" s="342"/>
      <c r="E39" s="337">
        <v>1</v>
      </c>
      <c r="F39" s="337">
        <v>2.4</v>
      </c>
      <c r="G39" s="337">
        <v>0</v>
      </c>
      <c r="H39" s="42">
        <f t="shared" ca="1" si="4"/>
        <v>0</v>
      </c>
      <c r="I39" s="42">
        <f t="shared" ca="1" si="4"/>
        <v>0</v>
      </c>
      <c r="J39" s="32" t="str">
        <f t="shared" ca="1" si="2"/>
        <v>Insufficient</v>
      </c>
      <c r="K39" s="622"/>
      <c r="L39" s="625"/>
      <c r="M39" s="628"/>
      <c r="N39" s="628"/>
      <c r="O39" s="617"/>
      <c r="P39" s="46"/>
      <c r="Q39" s="46"/>
      <c r="R39" s="46"/>
      <c r="S39" s="46"/>
      <c r="T39" s="46"/>
      <c r="V39" s="20">
        <f t="shared" ca="1" si="5"/>
        <v>1.5</v>
      </c>
      <c r="W39" s="27" t="str">
        <f ca="1">INDEX(INDIRECT($AI39),$BO$9+1,W$4)</f>
        <v>Masonry</v>
      </c>
      <c r="X39" s="27" t="str">
        <f t="shared" ref="X39:AB39" ca="1" si="51">INDEX(INDIRECT($AI39),$BO$9+1,X$4)</f>
        <v>M2 (1.5-3.0m)</v>
      </c>
      <c r="Y39" s="27">
        <f t="shared" ca="1" si="51"/>
        <v>1.5</v>
      </c>
      <c r="Z39" s="27">
        <f t="shared" ca="1" si="51"/>
        <v>0</v>
      </c>
      <c r="AA39" s="27">
        <f t="shared" ca="1" si="51"/>
        <v>0</v>
      </c>
      <c r="AB39" s="27">
        <f t="shared" ca="1" si="51"/>
        <v>0</v>
      </c>
      <c r="AC39" s="29">
        <f t="shared" ca="1" si="7"/>
        <v>0</v>
      </c>
      <c r="AD39" s="29">
        <f t="shared" ca="1" si="8"/>
        <v>0</v>
      </c>
      <c r="AG39" s="491">
        <v>30</v>
      </c>
      <c r="AH39" s="485">
        <v>3</v>
      </c>
      <c r="AI39" s="485" t="str">
        <f t="shared" si="9"/>
        <v>UserDefined</v>
      </c>
      <c r="AJ39" s="492" t="str">
        <f t="shared" ca="1" si="38"/>
        <v/>
      </c>
      <c r="AK39" s="492" t="str">
        <f t="shared" ca="1" si="38"/>
        <v/>
      </c>
      <c r="AL39" s="492" t="str">
        <f t="shared" ca="1" si="38"/>
        <v/>
      </c>
      <c r="AM39" s="492" t="str">
        <f t="shared" ca="1" si="38"/>
        <v/>
      </c>
      <c r="AN39" s="492" t="str">
        <f t="shared" ca="1" si="38"/>
        <v/>
      </c>
      <c r="AO39" s="492" t="str">
        <f t="shared" ca="1" si="38"/>
        <v/>
      </c>
      <c r="AP39" s="493" t="str">
        <f t="shared" ca="1" si="38"/>
        <v/>
      </c>
      <c r="AQ39" s="493" t="str">
        <f t="shared" ca="1" si="38"/>
        <v/>
      </c>
      <c r="AR39" s="493" t="str">
        <f t="shared" ca="1" si="38"/>
        <v/>
      </c>
      <c r="AS39" s="493" t="str">
        <f t="shared" ca="1" si="38"/>
        <v/>
      </c>
      <c r="AT39" s="493" t="str">
        <f t="shared" ca="1" si="38"/>
        <v/>
      </c>
      <c r="AU39" s="493" t="str">
        <f t="shared" ca="1" si="38"/>
        <v/>
      </c>
      <c r="AV39" s="492" t="str">
        <f t="shared" ca="1" si="35"/>
        <v/>
      </c>
      <c r="AW39" s="492" t="str">
        <f t="shared" ca="1" si="35"/>
        <v/>
      </c>
      <c r="AX39" s="492" t="str">
        <f t="shared" ca="1" si="35"/>
        <v/>
      </c>
      <c r="AY39" s="492" t="str">
        <f t="shared" ca="1" si="35"/>
        <v/>
      </c>
      <c r="AZ39" s="492" t="str">
        <f t="shared" ca="1" si="35"/>
        <v/>
      </c>
      <c r="BA39" s="492" t="str">
        <f t="shared" ca="1" si="35"/>
        <v/>
      </c>
      <c r="BB39" s="493" t="str">
        <f t="shared" ca="1" si="35"/>
        <v/>
      </c>
      <c r="BC39" s="493" t="str">
        <f t="shared" ca="1" si="35"/>
        <v/>
      </c>
      <c r="BD39" s="493" t="str">
        <f t="shared" ca="1" si="35"/>
        <v/>
      </c>
      <c r="BE39" s="493" t="str">
        <f t="shared" ca="1" si="35"/>
        <v/>
      </c>
      <c r="BF39" s="493" t="str">
        <f t="shared" ca="1" si="35"/>
        <v/>
      </c>
      <c r="BG39" s="493" t="str">
        <f t="shared" ca="1" si="35"/>
        <v/>
      </c>
      <c r="BH39" s="492" t="str">
        <f t="shared" ca="1" si="35"/>
        <v/>
      </c>
      <c r="BI39" s="492" t="str">
        <f t="shared" ca="1" si="35"/>
        <v/>
      </c>
      <c r="BJ39" s="492" t="str">
        <f t="shared" ca="1" si="35"/>
        <v/>
      </c>
      <c r="BK39" s="492" t="str">
        <f t="shared" ca="1" si="35"/>
        <v/>
      </c>
      <c r="BL39" s="492" t="str">
        <f t="shared" ca="1" si="36"/>
        <v/>
      </c>
      <c r="BM39" s="492" t="str">
        <f t="shared" ca="1" si="36"/>
        <v/>
      </c>
      <c r="BN39" s="493" t="str">
        <f t="shared" ca="1" si="36"/>
        <v/>
      </c>
      <c r="BO39" s="493" t="str">
        <f t="shared" ca="1" si="36"/>
        <v/>
      </c>
      <c r="BP39" s="493" t="str">
        <f t="shared" ca="1" si="36"/>
        <v/>
      </c>
      <c r="BQ39" s="493" t="str">
        <f t="shared" ca="1" si="36"/>
        <v/>
      </c>
      <c r="BR39" s="493" t="str">
        <f t="shared" ca="1" si="36"/>
        <v/>
      </c>
      <c r="BS39" s="493" t="str">
        <f t="shared" ca="1" si="36"/>
        <v/>
      </c>
      <c r="BT39" s="492" t="str">
        <f t="shared" ca="1" si="36"/>
        <v/>
      </c>
      <c r="BU39" s="492" t="str">
        <f t="shared" ca="1" si="36"/>
        <v/>
      </c>
      <c r="BV39" s="492" t="str">
        <f t="shared" ca="1" si="36"/>
        <v/>
      </c>
      <c r="BW39" s="492" t="str">
        <f t="shared" ca="1" si="36"/>
        <v/>
      </c>
      <c r="BX39" s="492" t="str">
        <f t="shared" ca="1" si="36"/>
        <v/>
      </c>
      <c r="BY39" s="492" t="str">
        <f t="shared" ca="1" si="36"/>
        <v/>
      </c>
    </row>
    <row r="40" spans="1:77" x14ac:dyDescent="0.25">
      <c r="A40" s="620"/>
      <c r="B40" s="3" t="s">
        <v>137</v>
      </c>
      <c r="C40" s="342"/>
      <c r="D40" s="342"/>
      <c r="E40" s="337">
        <v>1</v>
      </c>
      <c r="F40" s="337">
        <v>2.4</v>
      </c>
      <c r="G40" s="337">
        <v>0</v>
      </c>
      <c r="H40" s="42">
        <f t="shared" ca="1" si="4"/>
        <v>0</v>
      </c>
      <c r="I40" s="42">
        <f t="shared" ca="1" si="4"/>
        <v>0</v>
      </c>
      <c r="J40" s="32" t="str">
        <f t="shared" ca="1" si="2"/>
        <v>OK</v>
      </c>
      <c r="K40" s="622"/>
      <c r="L40" s="625"/>
      <c r="M40" s="628"/>
      <c r="N40" s="628"/>
      <c r="O40" s="617"/>
      <c r="P40" s="46"/>
      <c r="Q40" s="46"/>
      <c r="R40" s="46"/>
      <c r="S40" s="46"/>
      <c r="T40" s="46"/>
      <c r="V40" s="20">
        <f t="shared" ca="1" si="5"/>
        <v>0</v>
      </c>
      <c r="W40" s="27" t="str">
        <f ca="1">INDEX(INDIRECT($AI40),$BP$9+1,W$4)</f>
        <v>None</v>
      </c>
      <c r="X40" s="27" t="str">
        <f t="shared" ref="X40:AB40" ca="1" si="52">INDEX(INDIRECT($AI40),$BP$9+1,X$4)</f>
        <v>None</v>
      </c>
      <c r="Y40" s="27">
        <f t="shared" ca="1" si="52"/>
        <v>0</v>
      </c>
      <c r="Z40" s="27">
        <f t="shared" ca="1" si="52"/>
        <v>0</v>
      </c>
      <c r="AA40" s="27">
        <f t="shared" ca="1" si="52"/>
        <v>0</v>
      </c>
      <c r="AB40" s="27">
        <f t="shared" ca="1" si="52"/>
        <v>0</v>
      </c>
      <c r="AC40" s="29">
        <f t="shared" ca="1" si="7"/>
        <v>0</v>
      </c>
      <c r="AD40" s="29">
        <f t="shared" ca="1" si="8"/>
        <v>0</v>
      </c>
      <c r="AG40" s="491">
        <v>31</v>
      </c>
      <c r="AH40" s="485">
        <v>4</v>
      </c>
      <c r="AI40" s="485" t="str">
        <f t="shared" si="9"/>
        <v>Plasterboard</v>
      </c>
      <c r="AJ40" s="492" t="str">
        <f t="shared" ca="1" si="38"/>
        <v/>
      </c>
      <c r="AK40" s="492" t="str">
        <f t="shared" ca="1" si="38"/>
        <v/>
      </c>
      <c r="AL40" s="492" t="str">
        <f t="shared" ca="1" si="38"/>
        <v/>
      </c>
      <c r="AM40" s="492" t="str">
        <f t="shared" ca="1" si="38"/>
        <v/>
      </c>
      <c r="AN40" s="492" t="str">
        <f t="shared" ca="1" si="38"/>
        <v/>
      </c>
      <c r="AO40" s="492" t="str">
        <f t="shared" ca="1" si="38"/>
        <v/>
      </c>
      <c r="AP40" s="493" t="str">
        <f t="shared" ca="1" si="38"/>
        <v/>
      </c>
      <c r="AQ40" s="493" t="str">
        <f t="shared" ca="1" si="38"/>
        <v/>
      </c>
      <c r="AR40" s="493" t="str">
        <f t="shared" ca="1" si="38"/>
        <v/>
      </c>
      <c r="AS40" s="493" t="str">
        <f t="shared" ca="1" si="38"/>
        <v/>
      </c>
      <c r="AT40" s="493" t="str">
        <f t="shared" ca="1" si="38"/>
        <v/>
      </c>
      <c r="AU40" s="493" t="str">
        <f t="shared" ca="1" si="38"/>
        <v/>
      </c>
      <c r="AV40" s="492" t="str">
        <f t="shared" ca="1" si="35"/>
        <v/>
      </c>
      <c r="AW40" s="492" t="str">
        <f t="shared" ca="1" si="35"/>
        <v/>
      </c>
      <c r="AX40" s="492" t="str">
        <f t="shared" ca="1" si="35"/>
        <v/>
      </c>
      <c r="AY40" s="492" t="str">
        <f t="shared" ca="1" si="35"/>
        <v/>
      </c>
      <c r="AZ40" s="492" t="str">
        <f t="shared" ca="1" si="35"/>
        <v/>
      </c>
      <c r="BA40" s="492" t="str">
        <f t="shared" ca="1" si="35"/>
        <v/>
      </c>
      <c r="BB40" s="493" t="str">
        <f t="shared" ca="1" si="35"/>
        <v/>
      </c>
      <c r="BC40" s="493" t="str">
        <f t="shared" ca="1" si="35"/>
        <v/>
      </c>
      <c r="BD40" s="493" t="str">
        <f t="shared" ca="1" si="35"/>
        <v/>
      </c>
      <c r="BE40" s="493" t="str">
        <f t="shared" ca="1" si="35"/>
        <v/>
      </c>
      <c r="BF40" s="493" t="str">
        <f t="shared" ca="1" si="35"/>
        <v/>
      </c>
      <c r="BG40" s="493" t="str">
        <f t="shared" ca="1" si="35"/>
        <v/>
      </c>
      <c r="BH40" s="492" t="str">
        <f t="shared" ca="1" si="35"/>
        <v/>
      </c>
      <c r="BI40" s="492" t="str">
        <f t="shared" ca="1" si="35"/>
        <v/>
      </c>
      <c r="BJ40" s="492" t="str">
        <f t="shared" ca="1" si="35"/>
        <v/>
      </c>
      <c r="BK40" s="492" t="str">
        <f t="shared" ca="1" si="35"/>
        <v/>
      </c>
      <c r="BL40" s="492" t="str">
        <f t="shared" ca="1" si="36"/>
        <v/>
      </c>
      <c r="BM40" s="492" t="str">
        <f t="shared" ca="1" si="36"/>
        <v/>
      </c>
      <c r="BN40" s="493" t="str">
        <f t="shared" ca="1" si="36"/>
        <v/>
      </c>
      <c r="BO40" s="493" t="str">
        <f t="shared" ca="1" si="36"/>
        <v/>
      </c>
      <c r="BP40" s="493" t="str">
        <f t="shared" ca="1" si="36"/>
        <v/>
      </c>
      <c r="BQ40" s="493" t="str">
        <f t="shared" ca="1" si="36"/>
        <v/>
      </c>
      <c r="BR40" s="493" t="str">
        <f t="shared" ca="1" si="36"/>
        <v/>
      </c>
      <c r="BS40" s="493" t="str">
        <f t="shared" ca="1" si="36"/>
        <v/>
      </c>
      <c r="BT40" s="492" t="str">
        <f t="shared" ca="1" si="36"/>
        <v/>
      </c>
      <c r="BU40" s="492" t="str">
        <f t="shared" ca="1" si="36"/>
        <v/>
      </c>
      <c r="BV40" s="492" t="str">
        <f t="shared" ca="1" si="36"/>
        <v/>
      </c>
      <c r="BW40" s="492" t="str">
        <f t="shared" ca="1" si="36"/>
        <v/>
      </c>
      <c r="BX40" s="492" t="str">
        <f t="shared" ca="1" si="36"/>
        <v/>
      </c>
      <c r="BY40" s="492" t="str">
        <f t="shared" ca="1" si="36"/>
        <v/>
      </c>
    </row>
    <row r="41" spans="1:77" ht="15" customHeight="1" x14ac:dyDescent="0.25">
      <c r="A41" s="620"/>
      <c r="B41" s="3" t="s">
        <v>138</v>
      </c>
      <c r="C41" s="342"/>
      <c r="D41" s="342"/>
      <c r="E41" s="337">
        <v>1</v>
      </c>
      <c r="F41" s="337">
        <v>2.4</v>
      </c>
      <c r="G41" s="337">
        <v>0</v>
      </c>
      <c r="H41" s="42">
        <f t="shared" ca="1" si="4"/>
        <v>0</v>
      </c>
      <c r="I41" s="42">
        <f t="shared" ca="1" si="4"/>
        <v>0</v>
      </c>
      <c r="J41" s="32" t="str">
        <f t="shared" ca="1" si="2"/>
        <v>OK</v>
      </c>
      <c r="K41" s="622"/>
      <c r="L41" s="625"/>
      <c r="M41" s="628"/>
      <c r="N41" s="628"/>
      <c r="O41" s="616" t="str">
        <f ca="1">IF(K38=0,"",IF(N38&lt;=K38,"OK if external bracing line", "NG if external bracing line"))</f>
        <v/>
      </c>
      <c r="P41" s="46"/>
      <c r="Q41" s="46"/>
      <c r="R41" s="46"/>
      <c r="S41" s="46"/>
      <c r="T41" s="46"/>
      <c r="V41" s="20">
        <f t="shared" ca="1" si="5"/>
        <v>1</v>
      </c>
      <c r="W41" s="27" t="str">
        <f ca="1">INDEX(INDIRECT($AI41),$BQ$9+1,W$4)</f>
        <v>NZS 3604</v>
      </c>
      <c r="X41" s="27" t="str">
        <f t="shared" ref="X41:AB41" ca="1" si="53">INDEX(INDIRECT($AI41),$BQ$9+1,X$4)</f>
        <v>anchor pile</v>
      </c>
      <c r="Y41" s="27">
        <f t="shared" ca="1" si="53"/>
        <v>1</v>
      </c>
      <c r="Z41" s="27">
        <f t="shared" ca="1" si="53"/>
        <v>0</v>
      </c>
      <c r="AA41" s="27">
        <f t="shared" ca="1" si="53"/>
        <v>0</v>
      </c>
      <c r="AB41" s="27">
        <f t="shared" ca="1" si="53"/>
        <v>0</v>
      </c>
      <c r="AC41" s="29">
        <f t="shared" ca="1" si="7"/>
        <v>0</v>
      </c>
      <c r="AD41" s="29">
        <f t="shared" ca="1" si="8"/>
        <v>0</v>
      </c>
      <c r="AG41" s="491">
        <v>32</v>
      </c>
      <c r="AH41" s="485">
        <v>6</v>
      </c>
      <c r="AI41" s="485" t="str">
        <f t="shared" si="9"/>
        <v>Foundations</v>
      </c>
      <c r="AJ41" s="492" t="str">
        <f t="shared" ca="1" si="38"/>
        <v/>
      </c>
      <c r="AK41" s="492" t="str">
        <f t="shared" ca="1" si="38"/>
        <v/>
      </c>
      <c r="AL41" s="492" t="str">
        <f t="shared" ca="1" si="38"/>
        <v/>
      </c>
      <c r="AM41" s="492" t="str">
        <f t="shared" ca="1" si="38"/>
        <v/>
      </c>
      <c r="AN41" s="492" t="str">
        <f t="shared" ca="1" si="38"/>
        <v/>
      </c>
      <c r="AO41" s="492" t="str">
        <f t="shared" ca="1" si="38"/>
        <v/>
      </c>
      <c r="AP41" s="493" t="str">
        <f t="shared" ca="1" si="38"/>
        <v/>
      </c>
      <c r="AQ41" s="493" t="str">
        <f t="shared" ca="1" si="38"/>
        <v/>
      </c>
      <c r="AR41" s="493" t="str">
        <f t="shared" ca="1" si="38"/>
        <v/>
      </c>
      <c r="AS41" s="493" t="str">
        <f t="shared" ca="1" si="38"/>
        <v/>
      </c>
      <c r="AT41" s="493" t="str">
        <f t="shared" ca="1" si="38"/>
        <v/>
      </c>
      <c r="AU41" s="493" t="str">
        <f t="shared" ca="1" si="38"/>
        <v/>
      </c>
      <c r="AV41" s="492" t="str">
        <f t="shared" ca="1" si="35"/>
        <v/>
      </c>
      <c r="AW41" s="492" t="str">
        <f t="shared" ca="1" si="35"/>
        <v/>
      </c>
      <c r="AX41" s="492" t="str">
        <f t="shared" ca="1" si="35"/>
        <v/>
      </c>
      <c r="AY41" s="492" t="str">
        <f t="shared" ca="1" si="35"/>
        <v/>
      </c>
      <c r="AZ41" s="492" t="str">
        <f t="shared" ca="1" si="35"/>
        <v/>
      </c>
      <c r="BA41" s="492" t="str">
        <f t="shared" ca="1" si="35"/>
        <v/>
      </c>
      <c r="BB41" s="493" t="str">
        <f t="shared" ca="1" si="35"/>
        <v/>
      </c>
      <c r="BC41" s="493" t="str">
        <f t="shared" ca="1" si="35"/>
        <v/>
      </c>
      <c r="BD41" s="493" t="str">
        <f t="shared" ca="1" si="35"/>
        <v/>
      </c>
      <c r="BE41" s="493" t="str">
        <f t="shared" ca="1" si="35"/>
        <v/>
      </c>
      <c r="BF41" s="493" t="str">
        <f t="shared" ca="1" si="35"/>
        <v/>
      </c>
      <c r="BG41" s="493" t="str">
        <f t="shared" ca="1" si="35"/>
        <v/>
      </c>
      <c r="BH41" s="492" t="str">
        <f t="shared" ca="1" si="35"/>
        <v/>
      </c>
      <c r="BI41" s="492" t="str">
        <f t="shared" ca="1" si="35"/>
        <v/>
      </c>
      <c r="BJ41" s="492" t="str">
        <f t="shared" ca="1" si="35"/>
        <v/>
      </c>
      <c r="BK41" s="492" t="str">
        <f t="shared" ca="1" si="35"/>
        <v/>
      </c>
      <c r="BL41" s="492" t="str">
        <f t="shared" ca="1" si="36"/>
        <v/>
      </c>
      <c r="BM41" s="492" t="str">
        <f t="shared" ca="1" si="36"/>
        <v/>
      </c>
      <c r="BN41" s="493" t="str">
        <f t="shared" ca="1" si="36"/>
        <v/>
      </c>
      <c r="BO41" s="493" t="str">
        <f t="shared" ca="1" si="36"/>
        <v/>
      </c>
      <c r="BP41" s="493" t="str">
        <f t="shared" ca="1" si="36"/>
        <v/>
      </c>
      <c r="BQ41" s="493" t="str">
        <f t="shared" ca="1" si="36"/>
        <v/>
      </c>
      <c r="BR41" s="493" t="str">
        <f t="shared" ca="1" si="36"/>
        <v/>
      </c>
      <c r="BS41" s="493" t="str">
        <f t="shared" ca="1" si="36"/>
        <v/>
      </c>
      <c r="BT41" s="492" t="str">
        <f t="shared" ca="1" si="36"/>
        <v/>
      </c>
      <c r="BU41" s="492" t="str">
        <f t="shared" ca="1" si="36"/>
        <v/>
      </c>
      <c r="BV41" s="492" t="str">
        <f t="shared" ca="1" si="36"/>
        <v/>
      </c>
      <c r="BW41" s="492" t="str">
        <f t="shared" ca="1" si="36"/>
        <v/>
      </c>
      <c r="BX41" s="492" t="str">
        <f t="shared" ca="1" si="36"/>
        <v/>
      </c>
      <c r="BY41" s="492" t="str">
        <f t="shared" ca="1" si="36"/>
        <v/>
      </c>
    </row>
    <row r="42" spans="1:77" x14ac:dyDescent="0.25">
      <c r="A42" s="620"/>
      <c r="B42" s="3" t="s">
        <v>139</v>
      </c>
      <c r="C42" s="342"/>
      <c r="D42" s="342"/>
      <c r="E42" s="337">
        <v>1</v>
      </c>
      <c r="F42" s="337">
        <v>2.4</v>
      </c>
      <c r="G42" s="337">
        <v>0</v>
      </c>
      <c r="H42" s="42">
        <f t="shared" si="4"/>
        <v>0</v>
      </c>
      <c r="I42" s="42">
        <f t="shared" si="4"/>
        <v>0</v>
      </c>
      <c r="J42" s="32" t="str">
        <f t="shared" ca="1" si="2"/>
        <v>OK</v>
      </c>
      <c r="K42" s="622"/>
      <c r="L42" s="625"/>
      <c r="M42" s="628"/>
      <c r="N42" s="628"/>
      <c r="O42" s="617"/>
      <c r="P42" s="46"/>
      <c r="Q42" s="46"/>
      <c r="R42" s="46"/>
      <c r="S42" s="46"/>
      <c r="T42" s="46"/>
      <c r="V42" s="20">
        <f t="shared" si="5"/>
        <v>0</v>
      </c>
      <c r="W42" s="27" t="str">
        <f ca="1">INDEX(INDIRECT($AI42),$BR$9+1,W$4)</f>
        <v>None</v>
      </c>
      <c r="X42" s="27" t="str">
        <f t="shared" ref="X42:AB42" ca="1" si="54">INDEX(INDIRECT($AI42),$BR$9+1,X$4)</f>
        <v>None</v>
      </c>
      <c r="Y42" s="27">
        <f t="shared" ca="1" si="54"/>
        <v>0</v>
      </c>
      <c r="Z42" s="27">
        <f t="shared" ca="1" si="54"/>
        <v>0</v>
      </c>
      <c r="AA42" s="27">
        <f t="shared" ca="1" si="54"/>
        <v>0</v>
      </c>
      <c r="AB42" s="27">
        <f t="shared" ca="1" si="54"/>
        <v>0</v>
      </c>
      <c r="AC42" s="29">
        <f t="shared" si="7"/>
        <v>0</v>
      </c>
      <c r="AD42" s="29">
        <f t="shared" si="8"/>
        <v>0</v>
      </c>
      <c r="AG42" s="41"/>
      <c r="AH42" s="485">
        <v>1</v>
      </c>
      <c r="AI42" s="40" t="str">
        <f t="shared" si="9"/>
        <v>None</v>
      </c>
    </row>
    <row r="43" spans="1:77" x14ac:dyDescent="0.25">
      <c r="A43" s="620"/>
      <c r="B43" s="3" t="s">
        <v>140</v>
      </c>
      <c r="C43" s="342"/>
      <c r="D43" s="342"/>
      <c r="E43" s="337">
        <v>1</v>
      </c>
      <c r="F43" s="337">
        <v>2.4</v>
      </c>
      <c r="G43" s="337">
        <v>0</v>
      </c>
      <c r="H43" s="42">
        <f t="shared" si="4"/>
        <v>0</v>
      </c>
      <c r="I43" s="42">
        <f t="shared" si="4"/>
        <v>0</v>
      </c>
      <c r="J43" s="32" t="str">
        <f t="shared" ca="1" si="2"/>
        <v>OK</v>
      </c>
      <c r="K43" s="623"/>
      <c r="L43" s="626"/>
      <c r="M43" s="629"/>
      <c r="N43" s="629"/>
      <c r="O43" s="617"/>
      <c r="P43" s="46"/>
      <c r="Q43" s="46"/>
      <c r="R43" s="46"/>
      <c r="S43" s="46"/>
      <c r="T43" s="46"/>
      <c r="V43" s="20">
        <f t="shared" si="5"/>
        <v>0</v>
      </c>
      <c r="W43" s="27" t="str">
        <f ca="1">INDEX(INDIRECT($AI43),$BS$9+1,W$4)</f>
        <v>None</v>
      </c>
      <c r="X43" s="27" t="str">
        <f t="shared" ref="X43:AB43" ca="1" si="55">INDEX(INDIRECT($AI43),$BS$9+1,X$4)</f>
        <v>None</v>
      </c>
      <c r="Y43" s="27">
        <f t="shared" ca="1" si="55"/>
        <v>0</v>
      </c>
      <c r="Z43" s="27">
        <f t="shared" ca="1" si="55"/>
        <v>0</v>
      </c>
      <c r="AA43" s="27">
        <f t="shared" ca="1" si="55"/>
        <v>0</v>
      </c>
      <c r="AB43" s="27">
        <f t="shared" ca="1" si="55"/>
        <v>0</v>
      </c>
      <c r="AC43" s="29">
        <f t="shared" si="7"/>
        <v>0</v>
      </c>
      <c r="AD43" s="29">
        <f t="shared" si="8"/>
        <v>0</v>
      </c>
      <c r="AG43" s="41"/>
      <c r="AH43" s="485">
        <v>1</v>
      </c>
      <c r="AI43" s="40" t="str">
        <f t="shared" si="9"/>
        <v>None</v>
      </c>
    </row>
    <row r="44" spans="1:77" ht="15.75" customHeight="1" x14ac:dyDescent="0.25">
      <c r="A44" s="619" t="s">
        <v>141</v>
      </c>
      <c r="B44" s="3" t="s">
        <v>142</v>
      </c>
      <c r="C44" s="342"/>
      <c r="D44" s="342"/>
      <c r="E44" s="337">
        <v>1</v>
      </c>
      <c r="F44" s="337">
        <v>2.4</v>
      </c>
      <c r="G44" s="337">
        <v>1</v>
      </c>
      <c r="H44" s="42">
        <f t="shared" si="4"/>
        <v>0</v>
      </c>
      <c r="I44" s="42">
        <f t="shared" si="4"/>
        <v>0</v>
      </c>
      <c r="J44" s="32" t="str">
        <f t="shared" ca="1" si="2"/>
        <v>OK</v>
      </c>
      <c r="K44" s="621">
        <f ca="1">MIN(SUM(H44:H49),SUM(I44:I49))</f>
        <v>50</v>
      </c>
      <c r="L44" s="624">
        <v>0</v>
      </c>
      <c r="M44" s="627">
        <f t="shared" ref="M44" ca="1" si="56">IF(K44=0,"",MAX(100,0.5*MAX(H$3,I$3)/U$15))</f>
        <v>100</v>
      </c>
      <c r="N44" s="627">
        <f ca="1">IF(K44=0,"",MAX(M44,L44*15))</f>
        <v>100</v>
      </c>
      <c r="O44" s="616" t="str">
        <f ca="1">IF(K44=0,"",IF(M44&lt;=K44,"OK if internal bracing line", "NG if internal bracing line"))</f>
        <v>NG if internal bracing line</v>
      </c>
      <c r="P44" s="46"/>
      <c r="Q44" s="46"/>
      <c r="R44" s="46"/>
      <c r="S44" s="46"/>
      <c r="T44" s="46"/>
      <c r="V44" s="20">
        <f t="shared" si="5"/>
        <v>0</v>
      </c>
      <c r="W44" s="27" t="str">
        <f ca="1">INDEX(INDIRECT($AI44),$BT$9+1,W$4)</f>
        <v>None</v>
      </c>
      <c r="X44" s="27" t="str">
        <f t="shared" ref="X44:AB44" ca="1" si="57">INDEX(INDIRECT($AI44),$BT$9+1,X$4)</f>
        <v>None</v>
      </c>
      <c r="Y44" s="27">
        <f t="shared" ca="1" si="57"/>
        <v>0</v>
      </c>
      <c r="Z44" s="27">
        <f t="shared" ca="1" si="57"/>
        <v>0</v>
      </c>
      <c r="AA44" s="27">
        <f t="shared" ca="1" si="57"/>
        <v>0</v>
      </c>
      <c r="AB44" s="27">
        <f t="shared" ca="1" si="57"/>
        <v>0</v>
      </c>
      <c r="AC44" s="29">
        <f t="shared" si="7"/>
        <v>0</v>
      </c>
      <c r="AD44" s="29">
        <f t="shared" si="8"/>
        <v>0</v>
      </c>
      <c r="AG44" s="41"/>
      <c r="AH44" s="485">
        <v>1</v>
      </c>
      <c r="AI44" s="40" t="str">
        <f t="shared" si="9"/>
        <v>None</v>
      </c>
    </row>
    <row r="45" spans="1:77" x14ac:dyDescent="0.25">
      <c r="A45" s="620"/>
      <c r="B45" s="3" t="s">
        <v>143</v>
      </c>
      <c r="C45" s="342"/>
      <c r="D45" s="342"/>
      <c r="E45" s="337">
        <v>1</v>
      </c>
      <c r="F45" s="337">
        <v>2.4</v>
      </c>
      <c r="G45" s="337">
        <v>0</v>
      </c>
      <c r="H45" s="42">
        <f t="shared" ca="1" si="4"/>
        <v>50</v>
      </c>
      <c r="I45" s="42">
        <f t="shared" ca="1" si="4"/>
        <v>50</v>
      </c>
      <c r="J45" s="32" t="str">
        <f t="shared" ca="1" si="2"/>
        <v>OK</v>
      </c>
      <c r="K45" s="622"/>
      <c r="L45" s="625"/>
      <c r="M45" s="628"/>
      <c r="N45" s="628"/>
      <c r="O45" s="617"/>
      <c r="P45" s="46"/>
      <c r="Q45" s="46"/>
      <c r="R45" s="46"/>
      <c r="S45" s="46"/>
      <c r="T45" s="46"/>
      <c r="V45" s="20">
        <f t="shared" ca="1" si="5"/>
        <v>1</v>
      </c>
      <c r="W45" s="27" t="str">
        <f ca="1">INDEX(INDIRECT($AI45),$BU$9+1,W$4)</f>
        <v>NZS 3604</v>
      </c>
      <c r="X45" s="27" t="str">
        <f t="shared" ref="X45:AB45" ca="1" si="58">INDEX(INDIRECT($AI45),$BU$9+1,X$4)</f>
        <v>cantilever pile</v>
      </c>
      <c r="Y45" s="27">
        <f t="shared" ca="1" si="58"/>
        <v>1</v>
      </c>
      <c r="Z45" s="27">
        <f t="shared" ca="1" si="58"/>
        <v>50</v>
      </c>
      <c r="AA45" s="27">
        <f t="shared" ca="1" si="58"/>
        <v>50</v>
      </c>
      <c r="AB45" s="27">
        <f t="shared" ca="1" si="58"/>
        <v>0</v>
      </c>
      <c r="AC45" s="29">
        <f t="shared" ca="1" si="7"/>
        <v>50</v>
      </c>
      <c r="AD45" s="29">
        <f t="shared" ca="1" si="8"/>
        <v>50</v>
      </c>
      <c r="AG45" s="41"/>
      <c r="AH45" s="485">
        <v>6</v>
      </c>
      <c r="AI45" s="40" t="str">
        <f t="shared" si="9"/>
        <v>Foundations</v>
      </c>
    </row>
    <row r="46" spans="1:77" x14ac:dyDescent="0.25">
      <c r="A46" s="620"/>
      <c r="B46" s="3" t="s">
        <v>144</v>
      </c>
      <c r="C46" s="342"/>
      <c r="D46" s="342"/>
      <c r="E46" s="337">
        <v>1</v>
      </c>
      <c r="F46" s="337">
        <v>2.4</v>
      </c>
      <c r="G46" s="337">
        <v>0</v>
      </c>
      <c r="H46" s="42">
        <f t="shared" ca="1" si="4"/>
        <v>0</v>
      </c>
      <c r="I46" s="42">
        <f t="shared" ca="1" si="4"/>
        <v>0</v>
      </c>
      <c r="J46" s="32" t="str">
        <f t="shared" ca="1" si="2"/>
        <v>OK</v>
      </c>
      <c r="K46" s="622"/>
      <c r="L46" s="625"/>
      <c r="M46" s="628"/>
      <c r="N46" s="628"/>
      <c r="O46" s="617"/>
      <c r="P46" s="46"/>
      <c r="Q46" s="46"/>
      <c r="R46" s="46"/>
      <c r="S46" s="46"/>
      <c r="T46" s="46"/>
      <c r="V46" s="20">
        <f t="shared" ca="1" si="5"/>
        <v>0</v>
      </c>
      <c r="W46" s="27" t="str">
        <f ca="1">INDEX(INDIRECT($AI46),$BV$9+1,W$4)</f>
        <v>None</v>
      </c>
      <c r="X46" s="27" t="str">
        <f t="shared" ref="X46:AB46" ca="1" si="59">INDEX(INDIRECT($AI46),$BV$9+1,X$4)</f>
        <v>None</v>
      </c>
      <c r="Y46" s="27">
        <f t="shared" ca="1" si="59"/>
        <v>0</v>
      </c>
      <c r="Z46" s="27">
        <f t="shared" ca="1" si="59"/>
        <v>0</v>
      </c>
      <c r="AA46" s="27">
        <f t="shared" ca="1" si="59"/>
        <v>0</v>
      </c>
      <c r="AB46" s="27">
        <f t="shared" ca="1" si="59"/>
        <v>0</v>
      </c>
      <c r="AC46" s="29">
        <f t="shared" ca="1" si="7"/>
        <v>0</v>
      </c>
      <c r="AD46" s="29">
        <f t="shared" ca="1" si="8"/>
        <v>0</v>
      </c>
      <c r="AG46" s="41"/>
      <c r="AH46" s="485">
        <v>3</v>
      </c>
      <c r="AI46" s="40" t="str">
        <f t="shared" si="9"/>
        <v>UserDefined</v>
      </c>
    </row>
    <row r="47" spans="1:77" ht="15" customHeight="1" x14ac:dyDescent="0.25">
      <c r="A47" s="620"/>
      <c r="B47" s="3" t="s">
        <v>145</v>
      </c>
      <c r="C47" s="342"/>
      <c r="D47" s="342"/>
      <c r="E47" s="337">
        <v>1</v>
      </c>
      <c r="F47" s="337">
        <v>2.4</v>
      </c>
      <c r="G47" s="337">
        <v>0</v>
      </c>
      <c r="H47" s="42">
        <f t="shared" ca="1" si="4"/>
        <v>0</v>
      </c>
      <c r="I47" s="42">
        <f t="shared" ca="1" si="4"/>
        <v>0</v>
      </c>
      <c r="J47" s="32" t="str">
        <f t="shared" ca="1" si="2"/>
        <v>Insufficient</v>
      </c>
      <c r="K47" s="622"/>
      <c r="L47" s="625"/>
      <c r="M47" s="628"/>
      <c r="N47" s="628"/>
      <c r="O47" s="616" t="str">
        <f ca="1">IF(K44=0,"",IF(N44&lt;=K44,"OK if external bracing line", "NG if external bracing line"))</f>
        <v>NG if external bracing line</v>
      </c>
      <c r="P47" s="46"/>
      <c r="Q47" s="46"/>
      <c r="R47" s="46"/>
      <c r="S47" s="46"/>
      <c r="T47" s="46"/>
      <c r="V47" s="20">
        <f t="shared" ca="1" si="5"/>
        <v>1.5</v>
      </c>
      <c r="W47" s="27" t="str">
        <f ca="1">INDEX(INDIRECT($AI47),$BW$9+1,W$4)</f>
        <v>Masonry</v>
      </c>
      <c r="X47" s="27" t="str">
        <f t="shared" ref="X47:AB47" ca="1" si="60">INDEX(INDIRECT($AI47),$BW$9+1,X$4)</f>
        <v>M2 (1.5-3.0m)</v>
      </c>
      <c r="Y47" s="27">
        <f t="shared" ca="1" si="60"/>
        <v>1.5</v>
      </c>
      <c r="Z47" s="27">
        <f t="shared" ca="1" si="60"/>
        <v>0</v>
      </c>
      <c r="AA47" s="27">
        <f t="shared" ca="1" si="60"/>
        <v>0</v>
      </c>
      <c r="AB47" s="27">
        <f t="shared" ca="1" si="60"/>
        <v>0</v>
      </c>
      <c r="AC47" s="29">
        <f t="shared" ca="1" si="7"/>
        <v>0</v>
      </c>
      <c r="AD47" s="29">
        <f t="shared" ca="1" si="8"/>
        <v>0</v>
      </c>
      <c r="AG47" s="41"/>
      <c r="AH47" s="485">
        <v>3</v>
      </c>
      <c r="AI47" s="40" t="str">
        <f t="shared" si="9"/>
        <v>UserDefined</v>
      </c>
    </row>
    <row r="48" spans="1:77" x14ac:dyDescent="0.25">
      <c r="A48" s="620"/>
      <c r="B48" s="3" t="s">
        <v>146</v>
      </c>
      <c r="C48" s="342"/>
      <c r="D48" s="342"/>
      <c r="E48" s="337">
        <v>1</v>
      </c>
      <c r="F48" s="337">
        <v>2.4</v>
      </c>
      <c r="G48" s="337">
        <v>0</v>
      </c>
      <c r="H48" s="42">
        <f t="shared" ca="1" si="4"/>
        <v>0</v>
      </c>
      <c r="I48" s="42">
        <f t="shared" ca="1" si="4"/>
        <v>0</v>
      </c>
      <c r="J48" s="32" t="str">
        <f t="shared" ca="1" si="2"/>
        <v>OK</v>
      </c>
      <c r="K48" s="622"/>
      <c r="L48" s="625"/>
      <c r="M48" s="628"/>
      <c r="N48" s="628"/>
      <c r="O48" s="617"/>
      <c r="P48" s="46"/>
      <c r="Q48" s="46"/>
      <c r="R48" s="46"/>
      <c r="S48" s="46"/>
      <c r="T48" s="46"/>
      <c r="V48" s="20">
        <f t="shared" ca="1" si="5"/>
        <v>0</v>
      </c>
      <c r="W48" s="27" t="str">
        <f ca="1">INDEX(INDIRECT($AI48),$BX$9+1,W$4)</f>
        <v>None</v>
      </c>
      <c r="X48" s="27" t="str">
        <f t="shared" ref="X48:AB48" ca="1" si="61">INDEX(INDIRECT($AI48),$BX$9+1,X$4)</f>
        <v>None</v>
      </c>
      <c r="Y48" s="27">
        <f t="shared" ca="1" si="61"/>
        <v>0</v>
      </c>
      <c r="Z48" s="27">
        <f t="shared" ca="1" si="61"/>
        <v>0</v>
      </c>
      <c r="AA48" s="27">
        <f t="shared" ca="1" si="61"/>
        <v>0</v>
      </c>
      <c r="AB48" s="27">
        <f t="shared" ca="1" si="61"/>
        <v>0</v>
      </c>
      <c r="AC48" s="29">
        <f t="shared" ca="1" si="7"/>
        <v>0</v>
      </c>
      <c r="AD48" s="29">
        <f t="shared" ca="1" si="8"/>
        <v>0</v>
      </c>
      <c r="AG48" s="41"/>
      <c r="AH48" s="485">
        <v>4</v>
      </c>
      <c r="AI48" s="40" t="str">
        <f t="shared" si="9"/>
        <v>Plasterboard</v>
      </c>
    </row>
    <row r="49" spans="1:35" x14ac:dyDescent="0.25">
      <c r="A49" s="620"/>
      <c r="B49" s="3" t="s">
        <v>147</v>
      </c>
      <c r="C49" s="342"/>
      <c r="D49" s="342"/>
      <c r="E49" s="337">
        <v>1</v>
      </c>
      <c r="F49" s="337">
        <v>2.7</v>
      </c>
      <c r="G49" s="337">
        <v>0</v>
      </c>
      <c r="H49" s="42">
        <f t="shared" ca="1" si="4"/>
        <v>0</v>
      </c>
      <c r="I49" s="42">
        <f t="shared" ca="1" si="4"/>
        <v>0</v>
      </c>
      <c r="J49" s="32" t="str">
        <f t="shared" ca="1" si="2"/>
        <v>Insufficient</v>
      </c>
      <c r="K49" s="623"/>
      <c r="L49" s="626"/>
      <c r="M49" s="629"/>
      <c r="N49" s="629"/>
      <c r="O49" s="618"/>
      <c r="P49" s="46"/>
      <c r="Q49" s="46"/>
      <c r="R49" s="46"/>
      <c r="S49" s="46"/>
      <c r="T49" s="46"/>
      <c r="V49" s="20">
        <f t="shared" ca="1" si="5"/>
        <v>1.2</v>
      </c>
      <c r="W49" s="27" t="str">
        <f ca="1">INDEX(INDIRECT($AI49),$BY$9+1,W$4)</f>
        <v>USG Boral</v>
      </c>
      <c r="X49" s="27" t="str">
        <f t="shared" ref="X49:AB49" ca="1" si="62">INDEX(INDIRECT($AI49),$BY$9+1,X$4)</f>
        <v>UBFRP 1.2-2.4</v>
      </c>
      <c r="Y49" s="27">
        <f t="shared" ca="1" si="62"/>
        <v>1.2</v>
      </c>
      <c r="Z49" s="27">
        <f t="shared" ca="1" si="62"/>
        <v>150</v>
      </c>
      <c r="AA49" s="27">
        <f t="shared" ca="1" si="62"/>
        <v>150</v>
      </c>
      <c r="AB49" s="27">
        <f t="shared" ca="1" si="62"/>
        <v>0</v>
      </c>
      <c r="AC49" s="29">
        <f t="shared" ca="1" si="7"/>
        <v>0</v>
      </c>
      <c r="AD49" s="29">
        <f t="shared" ca="1" si="8"/>
        <v>0</v>
      </c>
      <c r="AG49" s="40"/>
      <c r="AH49" s="485">
        <v>4</v>
      </c>
      <c r="AI49" s="40" t="str">
        <f t="shared" si="9"/>
        <v>Plasterboard</v>
      </c>
    </row>
    <row r="50" spans="1:35" x14ac:dyDescent="0.25">
      <c r="A50" s="2"/>
      <c r="B50" s="2"/>
      <c r="AB50" s="26"/>
      <c r="AC50" s="26"/>
      <c r="AD50" s="26"/>
    </row>
    <row r="51" spans="1:35" ht="15.75" hidden="1" x14ac:dyDescent="0.25">
      <c r="A51" s="2"/>
      <c r="B51" s="2"/>
      <c r="E51" s="1" t="s">
        <v>81</v>
      </c>
      <c r="H51" s="25">
        <f ca="1">SUM(H8:H49)</f>
        <v>105</v>
      </c>
      <c r="I51" s="25">
        <f ca="1">SUM(I8:I49)</f>
        <v>110</v>
      </c>
      <c r="AB51" s="26"/>
      <c r="AC51" s="26"/>
      <c r="AD51" s="26"/>
    </row>
    <row r="52" spans="1:35" ht="15.75" hidden="1" x14ac:dyDescent="0.25">
      <c r="A52" s="2"/>
      <c r="B52" s="2"/>
      <c r="E52" s="1" t="s">
        <v>90</v>
      </c>
      <c r="H52" s="23" t="str">
        <f>IF(INDEX(DemandS,2)="N/A","N/A",INDEX(DemandS,2))</f>
        <v>N/A</v>
      </c>
      <c r="I52" s="23" t="str">
        <f>IF(INDEX(DemandS,6)="N/A","N/A",INDEX(DemandS,6))</f>
        <v>N/A</v>
      </c>
      <c r="AB52" s="26"/>
      <c r="AC52" s="26"/>
      <c r="AD52" s="26"/>
    </row>
    <row r="53" spans="1:35" ht="15.75" hidden="1" x14ac:dyDescent="0.25">
      <c r="A53" s="2"/>
      <c r="B53" s="2"/>
      <c r="H53" s="24" t="str">
        <f ca="1">IF(H52&gt;H51,"NG","OK")</f>
        <v>NG</v>
      </c>
      <c r="I53" s="24" t="str">
        <f ca="1">IF(I52&gt;I51,"NG","OK")</f>
        <v>NG</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JanOni6UEBqZstAFR4VQ88IDckfEp7YtD45H9sbsTFxw3JX+sbmoNRQHH4w0QJcgAHpoSd6Z/wZhFveqIAmGBQ==" saltValue="F7MzXYcCK+wYJJ4RpFh9Zg==" spinCount="100000" sheet="1" objects="1" scenarios="1"/>
  <mergeCells count="58">
    <mergeCell ref="J1:O4"/>
    <mergeCell ref="A1:G1"/>
    <mergeCell ref="A2:G2"/>
    <mergeCell ref="A3:G3"/>
    <mergeCell ref="A4:G4"/>
    <mergeCell ref="N8:N13"/>
    <mergeCell ref="O8:O10"/>
    <mergeCell ref="O11:O13"/>
    <mergeCell ref="A6:G6"/>
    <mergeCell ref="H5:I6"/>
    <mergeCell ref="J5:O6"/>
    <mergeCell ref="A5:G5"/>
    <mergeCell ref="A8:A13"/>
    <mergeCell ref="K8:K13"/>
    <mergeCell ref="L8:L13"/>
    <mergeCell ref="M8:M13"/>
    <mergeCell ref="O20:O22"/>
    <mergeCell ref="O23:O25"/>
    <mergeCell ref="A14:A19"/>
    <mergeCell ref="K14:K19"/>
    <mergeCell ref="L14:L19"/>
    <mergeCell ref="M14:M19"/>
    <mergeCell ref="N14:N19"/>
    <mergeCell ref="O14:O16"/>
    <mergeCell ref="O17:O19"/>
    <mergeCell ref="A20:A25"/>
    <mergeCell ref="K20:K25"/>
    <mergeCell ref="L20:L25"/>
    <mergeCell ref="M20:M25"/>
    <mergeCell ref="N20:N25"/>
    <mergeCell ref="O32:O34"/>
    <mergeCell ref="O35:O37"/>
    <mergeCell ref="A26:A31"/>
    <mergeCell ref="K26:K31"/>
    <mergeCell ref="L26:L31"/>
    <mergeCell ref="M26:M31"/>
    <mergeCell ref="N26:N31"/>
    <mergeCell ref="O26:O28"/>
    <mergeCell ref="O29:O31"/>
    <mergeCell ref="A32:A37"/>
    <mergeCell ref="K32:K37"/>
    <mergeCell ref="L32:L37"/>
    <mergeCell ref="M32:M37"/>
    <mergeCell ref="N32:N37"/>
    <mergeCell ref="O44:O46"/>
    <mergeCell ref="O47:O49"/>
    <mergeCell ref="A38:A43"/>
    <mergeCell ref="K38:K43"/>
    <mergeCell ref="L38:L43"/>
    <mergeCell ref="M38:M43"/>
    <mergeCell ref="N38:N43"/>
    <mergeCell ref="O38:O40"/>
    <mergeCell ref="O41:O43"/>
    <mergeCell ref="A44:A49"/>
    <mergeCell ref="K44:K49"/>
    <mergeCell ref="L44:L49"/>
    <mergeCell ref="M44:M49"/>
    <mergeCell ref="N44:N49"/>
  </mergeCells>
  <conditionalFormatting sqref="O8:O10">
    <cfRule type="expression" dxfId="167" priority="27">
      <formula>(M8-K8)&lt;=0</formula>
    </cfRule>
    <cfRule type="expression" dxfId="166" priority="28">
      <formula>(M8-K8)&gt;0</formula>
    </cfRule>
  </conditionalFormatting>
  <conditionalFormatting sqref="O11:O13">
    <cfRule type="expression" dxfId="165" priority="25">
      <formula>(N8-K8)&lt;=0</formula>
    </cfRule>
    <cfRule type="expression" dxfId="164" priority="26">
      <formula>(N8-K8)&gt;0</formula>
    </cfRule>
  </conditionalFormatting>
  <conditionalFormatting sqref="O14:O16">
    <cfRule type="expression" dxfId="163" priority="23">
      <formula>(M14-K14)&lt;=0</formula>
    </cfRule>
    <cfRule type="expression" dxfId="162" priority="24">
      <formula>(M14-K14)&gt;0</formula>
    </cfRule>
  </conditionalFormatting>
  <conditionalFormatting sqref="O17:O19">
    <cfRule type="expression" dxfId="161" priority="21">
      <formula>(N14-K14)&lt;=0</formula>
    </cfRule>
    <cfRule type="expression" dxfId="160" priority="22">
      <formula>(N14-K14)&gt;0</formula>
    </cfRule>
  </conditionalFormatting>
  <conditionalFormatting sqref="O20:O22">
    <cfRule type="expression" dxfId="159" priority="19">
      <formula>(M20-K20)&lt;=0</formula>
    </cfRule>
    <cfRule type="expression" dxfId="158" priority="20">
      <formula>(M20-K20)&gt;0</formula>
    </cfRule>
  </conditionalFormatting>
  <conditionalFormatting sqref="O23:O25">
    <cfRule type="expression" dxfId="157" priority="17">
      <formula>(N20-K20)&lt;=0</formula>
    </cfRule>
    <cfRule type="expression" dxfId="156" priority="18">
      <formula>(N20-K20)&gt;0</formula>
    </cfRule>
  </conditionalFormatting>
  <conditionalFormatting sqref="O26:O28">
    <cfRule type="expression" dxfId="155" priority="15">
      <formula>(M26-K26)&lt;=0</formula>
    </cfRule>
    <cfRule type="expression" dxfId="154" priority="16">
      <formula>(M26-K26)&gt;0</formula>
    </cfRule>
  </conditionalFormatting>
  <conditionalFormatting sqref="O32:O34">
    <cfRule type="expression" dxfId="153" priority="13">
      <formula>(M32-K32)&lt;=0</formula>
    </cfRule>
    <cfRule type="expression" dxfId="152" priority="14">
      <formula>(M32-K32)&gt;0</formula>
    </cfRule>
  </conditionalFormatting>
  <conditionalFormatting sqref="O38:O40">
    <cfRule type="expression" dxfId="151" priority="11">
      <formula>(M38-K38)&lt;=0</formula>
    </cfRule>
    <cfRule type="expression" dxfId="150" priority="12">
      <formula>(M38-K38)&gt;0</formula>
    </cfRule>
  </conditionalFormatting>
  <conditionalFormatting sqref="O44:O46">
    <cfRule type="expression" dxfId="149" priority="9">
      <formula>(M44-K44)&lt;=0</formula>
    </cfRule>
    <cfRule type="expression" dxfId="148" priority="10">
      <formula>(M44-K44)&gt;0</formula>
    </cfRule>
  </conditionalFormatting>
  <conditionalFormatting sqref="O29:O31">
    <cfRule type="expression" dxfId="147" priority="7">
      <formula>(N26-K26)&lt;=0</formula>
    </cfRule>
    <cfRule type="expression" dxfId="146" priority="8">
      <formula>(N26-K26)&gt;0</formula>
    </cfRule>
  </conditionalFormatting>
  <conditionalFormatting sqref="O35:O37">
    <cfRule type="expression" dxfId="145" priority="5">
      <formula>(N32-K32)&lt;=0</formula>
    </cfRule>
    <cfRule type="expression" dxfId="144" priority="6">
      <formula>(N32-K32)&gt;0</formula>
    </cfRule>
  </conditionalFormatting>
  <conditionalFormatting sqref="O41:O43">
    <cfRule type="expression" dxfId="143" priority="3">
      <formula>(N38-K38)&lt;=0</formula>
    </cfRule>
    <cfRule type="expression" dxfId="142" priority="4">
      <formula>(N38-K38)&gt;0</formula>
    </cfRule>
  </conditionalFormatting>
  <conditionalFormatting sqref="O47:O49">
    <cfRule type="expression" dxfId="141" priority="1">
      <formula>(N44-K44)&lt;=0</formula>
    </cfRule>
    <cfRule type="expression" dxfId="140" priority="2">
      <formula>(N44-K44)&gt;0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Drop Down 1">
              <controlPr locked="0"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7170" r:id="rId5" name="Drop Down 2">
              <controlPr locked="0"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7171" r:id="rId6" name="Drop Down 3">
              <controlPr locked="0"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7172"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7173" r:id="rId8" name="Drop Down 5">
              <controlPr defaultSize="0" autoLine="0" autoPict="0">
                <anchor moveWithCells="1">
                  <from>
                    <xdr:col>2</xdr:col>
                    <xdr:colOff>19050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7174"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7175" r:id="rId10" name="Drop Down 7">
              <controlPr defaultSize="0" autoLine="0" autoPict="0">
                <anchor moveWithCells="1">
                  <from>
                    <xdr:col>2</xdr:col>
                    <xdr:colOff>19050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7176"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7177"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7178" r:id="rId13" name="Drop Down 10">
              <controlPr locked="0"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7179"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7180"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7181" r:id="rId16" name="Drop Down 13">
              <controlPr defaultSize="0" autoLine="0" autoPict="0">
                <anchor moveWithCells="1">
                  <from>
                    <xdr:col>2</xdr:col>
                    <xdr:colOff>19050</xdr:colOff>
                    <xdr:row>18</xdr:row>
                    <xdr:rowOff>0</xdr:rowOff>
                  </from>
                  <to>
                    <xdr:col>3</xdr:col>
                    <xdr:colOff>0</xdr:colOff>
                    <xdr:row>19</xdr:row>
                    <xdr:rowOff>9525</xdr:rowOff>
                  </to>
                </anchor>
              </controlPr>
            </control>
          </mc:Choice>
        </mc:AlternateContent>
        <mc:AlternateContent xmlns:mc="http://schemas.openxmlformats.org/markup-compatibility/2006">
          <mc:Choice Requires="x14">
            <control shapeId="7182"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7183"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7184"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7185"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7186"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7187" r:id="rId22" name="Drop Down 19">
              <controlPr defaultSize="0" autoLine="0" autoPict="0">
                <anchor moveWithCells="1">
                  <from>
                    <xdr:col>2</xdr:col>
                    <xdr:colOff>19050</xdr:colOff>
                    <xdr:row>24</xdr:row>
                    <xdr:rowOff>0</xdr:rowOff>
                  </from>
                  <to>
                    <xdr:col>3</xdr:col>
                    <xdr:colOff>0</xdr:colOff>
                    <xdr:row>25</xdr:row>
                    <xdr:rowOff>9525</xdr:rowOff>
                  </to>
                </anchor>
              </controlPr>
            </control>
          </mc:Choice>
        </mc:AlternateContent>
        <mc:AlternateContent xmlns:mc="http://schemas.openxmlformats.org/markup-compatibility/2006">
          <mc:Choice Requires="x14">
            <control shapeId="7188" r:id="rId23" name="Drop Down 20">
              <controlPr defaultSize="0" autoLine="0" autoPict="0">
                <anchor moveWithCells="1">
                  <from>
                    <xdr:col>2</xdr:col>
                    <xdr:colOff>19050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7189"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7190"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7191"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7192"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7193" r:id="rId28" name="Drop Down 25">
              <controlPr defaultSize="0" autoLine="0" autoPict="0">
                <anchor moveWithCells="1">
                  <from>
                    <xdr:col>2</xdr:col>
                    <xdr:colOff>19050</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7194"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7195"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7196"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7197"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7198"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7199" r:id="rId34" name="Drop Down 31">
              <controlPr defaultSize="0" autoLine="0" autoPict="0">
                <anchor moveWithCells="1">
                  <from>
                    <xdr:col>2</xdr:col>
                    <xdr:colOff>19050</xdr:colOff>
                    <xdr:row>36</xdr:row>
                    <xdr:rowOff>0</xdr:rowOff>
                  </from>
                  <to>
                    <xdr:col>3</xdr:col>
                    <xdr:colOff>0</xdr:colOff>
                    <xdr:row>37</xdr:row>
                    <xdr:rowOff>9525</xdr:rowOff>
                  </to>
                </anchor>
              </controlPr>
            </control>
          </mc:Choice>
        </mc:AlternateContent>
        <mc:AlternateContent xmlns:mc="http://schemas.openxmlformats.org/markup-compatibility/2006">
          <mc:Choice Requires="x14">
            <control shapeId="7200" r:id="rId35" name="Drop Down 32">
              <controlPr defaultSize="0" autoLine="0" autoPict="0">
                <anchor moveWithCells="1">
                  <from>
                    <xdr:col>2</xdr:col>
                    <xdr:colOff>19050</xdr:colOff>
                    <xdr:row>37</xdr:row>
                    <xdr:rowOff>0</xdr:rowOff>
                  </from>
                  <to>
                    <xdr:col>3</xdr:col>
                    <xdr:colOff>0</xdr:colOff>
                    <xdr:row>38</xdr:row>
                    <xdr:rowOff>0</xdr:rowOff>
                  </to>
                </anchor>
              </controlPr>
            </control>
          </mc:Choice>
        </mc:AlternateContent>
        <mc:AlternateContent xmlns:mc="http://schemas.openxmlformats.org/markup-compatibility/2006">
          <mc:Choice Requires="x14">
            <control shapeId="7201"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7202"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7203"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7204"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7205" r:id="rId40" name="Drop Down 37">
              <controlPr defaultSize="0" autoLine="0" autoPict="0">
                <anchor moveWithCells="1">
                  <from>
                    <xdr:col>2</xdr:col>
                    <xdr:colOff>19050</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7206" r:id="rId41" name="Drop Down 38">
              <controlPr defaultSize="0" autoLine="0" autoPict="0">
                <anchor moveWithCells="1">
                  <from>
                    <xdr:col>2</xdr:col>
                    <xdr:colOff>19050</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7207"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7208"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7209"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7210"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7211" r:id="rId46" name="Drop Down 43">
              <controlPr defaultSize="0" autoLine="0" autoPict="0">
                <anchor moveWithCells="1">
                  <from>
                    <xdr:col>2</xdr:col>
                    <xdr:colOff>19050</xdr:colOff>
                    <xdr:row>48</xdr:row>
                    <xdr:rowOff>0</xdr:rowOff>
                  </from>
                  <to>
                    <xdr:col>3</xdr:col>
                    <xdr:colOff>0</xdr:colOff>
                    <xdr:row>49</xdr:row>
                    <xdr:rowOff>9525</xdr:rowOff>
                  </to>
                </anchor>
              </controlPr>
            </control>
          </mc:Choice>
        </mc:AlternateContent>
        <mc:AlternateContent xmlns:mc="http://schemas.openxmlformats.org/markup-compatibility/2006">
          <mc:Choice Requires="x14">
            <control shapeId="7212"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7213"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7214" r:id="rId49" name="Drop Down 46">
              <controlPr defaultSize="0" autoLine="0" autoPict="0">
                <anchor moveWithCells="1">
                  <from>
                    <xdr:col>3</xdr:col>
                    <xdr:colOff>19050</xdr:colOff>
                    <xdr:row>10</xdr:row>
                    <xdr:rowOff>0</xdr:rowOff>
                  </from>
                  <to>
                    <xdr:col>3</xdr:col>
                    <xdr:colOff>1066800</xdr:colOff>
                    <xdr:row>11</xdr:row>
                    <xdr:rowOff>0</xdr:rowOff>
                  </to>
                </anchor>
              </controlPr>
            </control>
          </mc:Choice>
        </mc:AlternateContent>
        <mc:AlternateContent xmlns:mc="http://schemas.openxmlformats.org/markup-compatibility/2006">
          <mc:Choice Requires="x14">
            <control shapeId="7215"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7216" r:id="rId51" name="Drop Down 48">
              <controlPr defaultSize="0" autoLine="0" autoPict="0">
                <anchor moveWithCells="1">
                  <from>
                    <xdr:col>3</xdr:col>
                    <xdr:colOff>19050</xdr:colOff>
                    <xdr:row>12</xdr:row>
                    <xdr:rowOff>0</xdr:rowOff>
                  </from>
                  <to>
                    <xdr:col>3</xdr:col>
                    <xdr:colOff>1066800</xdr:colOff>
                    <xdr:row>13</xdr:row>
                    <xdr:rowOff>9525</xdr:rowOff>
                  </to>
                </anchor>
              </controlPr>
            </control>
          </mc:Choice>
        </mc:AlternateContent>
        <mc:AlternateContent xmlns:mc="http://schemas.openxmlformats.org/markup-compatibility/2006">
          <mc:Choice Requires="x14">
            <control shapeId="7217"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7218"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7219"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7220"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7221"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7222"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7223" r:id="rId58" name="Drop Down 55">
              <controlPr defaultSize="0" autoLine="0" autoPict="0">
                <anchor moveWithCells="1">
                  <from>
                    <xdr:col>3</xdr:col>
                    <xdr:colOff>19050</xdr:colOff>
                    <xdr:row>18</xdr:row>
                    <xdr:rowOff>0</xdr:rowOff>
                  </from>
                  <to>
                    <xdr:col>3</xdr:col>
                    <xdr:colOff>1066800</xdr:colOff>
                    <xdr:row>19</xdr:row>
                    <xdr:rowOff>9525</xdr:rowOff>
                  </to>
                </anchor>
              </controlPr>
            </control>
          </mc:Choice>
        </mc:AlternateContent>
        <mc:AlternateContent xmlns:mc="http://schemas.openxmlformats.org/markup-compatibility/2006">
          <mc:Choice Requires="x14">
            <control shapeId="7224"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7225"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7226"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7227"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7228" r:id="rId63" name="Drop Down 60">
              <controlPr defaultSize="0" autoLine="0" autoPict="0">
                <anchor moveWithCells="1">
                  <from>
                    <xdr:col>3</xdr:col>
                    <xdr:colOff>19050</xdr:colOff>
                    <xdr:row>24</xdr:row>
                    <xdr:rowOff>0</xdr:rowOff>
                  </from>
                  <to>
                    <xdr:col>3</xdr:col>
                    <xdr:colOff>1066800</xdr:colOff>
                    <xdr:row>25</xdr:row>
                    <xdr:rowOff>9525</xdr:rowOff>
                  </to>
                </anchor>
              </controlPr>
            </control>
          </mc:Choice>
        </mc:AlternateContent>
        <mc:AlternateContent xmlns:mc="http://schemas.openxmlformats.org/markup-compatibility/2006">
          <mc:Choice Requires="x14">
            <control shapeId="7229" r:id="rId64" name="Drop Down 61">
              <controlPr defaultSize="0" autoLine="0" autoPict="0">
                <anchor moveWithCells="1">
                  <from>
                    <xdr:col>3</xdr:col>
                    <xdr:colOff>19050</xdr:colOff>
                    <xdr:row>25</xdr:row>
                    <xdr:rowOff>0</xdr:rowOff>
                  </from>
                  <to>
                    <xdr:col>3</xdr:col>
                    <xdr:colOff>1066800</xdr:colOff>
                    <xdr:row>26</xdr:row>
                    <xdr:rowOff>0</xdr:rowOff>
                  </to>
                </anchor>
              </controlPr>
            </control>
          </mc:Choice>
        </mc:AlternateContent>
        <mc:AlternateContent xmlns:mc="http://schemas.openxmlformats.org/markup-compatibility/2006">
          <mc:Choice Requires="x14">
            <control shapeId="7230"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7231"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7232"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7233"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7234" r:id="rId69" name="Drop Down 66">
              <controlPr defaultSize="0" autoLine="0" autoPict="0">
                <anchor moveWithCells="1">
                  <from>
                    <xdr:col>3</xdr:col>
                    <xdr:colOff>19050</xdr:colOff>
                    <xdr:row>30</xdr:row>
                    <xdr:rowOff>0</xdr:rowOff>
                  </from>
                  <to>
                    <xdr:col>3</xdr:col>
                    <xdr:colOff>1066800</xdr:colOff>
                    <xdr:row>31</xdr:row>
                    <xdr:rowOff>9525</xdr:rowOff>
                  </to>
                </anchor>
              </controlPr>
            </control>
          </mc:Choice>
        </mc:AlternateContent>
        <mc:AlternateContent xmlns:mc="http://schemas.openxmlformats.org/markup-compatibility/2006">
          <mc:Choice Requires="x14">
            <control shapeId="7235"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7236"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7237"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7238"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7239"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7240" r:id="rId75" name="Drop Down 72">
              <controlPr defaultSize="0" autoLine="0" autoPict="0">
                <anchor moveWithCells="1">
                  <from>
                    <xdr:col>3</xdr:col>
                    <xdr:colOff>19050</xdr:colOff>
                    <xdr:row>36</xdr:row>
                    <xdr:rowOff>0</xdr:rowOff>
                  </from>
                  <to>
                    <xdr:col>3</xdr:col>
                    <xdr:colOff>1066800</xdr:colOff>
                    <xdr:row>37</xdr:row>
                    <xdr:rowOff>9525</xdr:rowOff>
                  </to>
                </anchor>
              </controlPr>
            </control>
          </mc:Choice>
        </mc:AlternateContent>
        <mc:AlternateContent xmlns:mc="http://schemas.openxmlformats.org/markup-compatibility/2006">
          <mc:Choice Requires="x14">
            <control shapeId="7241" r:id="rId76" name="Drop Down 73">
              <controlPr defaultSize="0" autoLine="0" autoPict="0">
                <anchor moveWithCells="1">
                  <from>
                    <xdr:col>3</xdr:col>
                    <xdr:colOff>19050</xdr:colOff>
                    <xdr:row>37</xdr:row>
                    <xdr:rowOff>0</xdr:rowOff>
                  </from>
                  <to>
                    <xdr:col>3</xdr:col>
                    <xdr:colOff>1066800</xdr:colOff>
                    <xdr:row>38</xdr:row>
                    <xdr:rowOff>0</xdr:rowOff>
                  </to>
                </anchor>
              </controlPr>
            </control>
          </mc:Choice>
        </mc:AlternateContent>
        <mc:AlternateContent xmlns:mc="http://schemas.openxmlformats.org/markup-compatibility/2006">
          <mc:Choice Requires="x14">
            <control shapeId="7242"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7243"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7244"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7245"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7246" r:id="rId81" name="Drop Down 78">
              <controlPr defaultSize="0" autoLine="0" autoPict="0">
                <anchor moveWithCells="1">
                  <from>
                    <xdr:col>3</xdr:col>
                    <xdr:colOff>19050</xdr:colOff>
                    <xdr:row>42</xdr:row>
                    <xdr:rowOff>0</xdr:rowOff>
                  </from>
                  <to>
                    <xdr:col>3</xdr:col>
                    <xdr:colOff>1066800</xdr:colOff>
                    <xdr:row>43</xdr:row>
                    <xdr:rowOff>9525</xdr:rowOff>
                  </to>
                </anchor>
              </controlPr>
            </control>
          </mc:Choice>
        </mc:AlternateContent>
        <mc:AlternateContent xmlns:mc="http://schemas.openxmlformats.org/markup-compatibility/2006">
          <mc:Choice Requires="x14">
            <control shapeId="7247" r:id="rId82" name="Drop Down 79">
              <controlPr defaultSize="0" autoLine="0" autoPict="0">
                <anchor moveWithCells="1">
                  <from>
                    <xdr:col>3</xdr:col>
                    <xdr:colOff>19050</xdr:colOff>
                    <xdr:row>43</xdr:row>
                    <xdr:rowOff>0</xdr:rowOff>
                  </from>
                  <to>
                    <xdr:col>3</xdr:col>
                    <xdr:colOff>1066800</xdr:colOff>
                    <xdr:row>44</xdr:row>
                    <xdr:rowOff>0</xdr:rowOff>
                  </to>
                </anchor>
              </controlPr>
            </control>
          </mc:Choice>
        </mc:AlternateContent>
        <mc:AlternateContent xmlns:mc="http://schemas.openxmlformats.org/markup-compatibility/2006">
          <mc:Choice Requires="x14">
            <control shapeId="7248"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7249" r:id="rId84" name="Drop Down 81">
              <controlPr locked="0"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7250"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7251"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7252" r:id="rId87" name="Drop Down 84">
              <controlPr defaultSize="0" autoLine="0" autoPict="0">
                <anchor moveWithCells="1">
                  <from>
                    <xdr:col>3</xdr:col>
                    <xdr:colOff>19050</xdr:colOff>
                    <xdr:row>48</xdr:row>
                    <xdr:rowOff>0</xdr:rowOff>
                  </from>
                  <to>
                    <xdr:col>3</xdr:col>
                    <xdr:colOff>1066800</xdr:colOff>
                    <xdr:row>49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CK61"/>
  <sheetViews>
    <sheetView showGridLines="0" zoomScale="95" zoomScaleNormal="95" workbookViewId="0">
      <selection activeCell="CK19"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28515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s>
  <sheetData>
    <row r="1" spans="1:77" ht="21" customHeight="1" x14ac:dyDescent="0.35">
      <c r="A1" s="643" t="s">
        <v>541</v>
      </c>
      <c r="B1" s="643"/>
      <c r="C1" s="643"/>
      <c r="D1" s="643"/>
      <c r="E1" s="643"/>
      <c r="F1" s="643"/>
      <c r="G1" s="643"/>
      <c r="H1" s="325" t="s">
        <v>56</v>
      </c>
      <c r="I1" s="326" t="s">
        <v>57</v>
      </c>
      <c r="J1" s="642" t="s">
        <v>530</v>
      </c>
      <c r="K1" s="642"/>
      <c r="L1" s="642"/>
      <c r="M1" s="642"/>
      <c r="N1" s="642"/>
      <c r="O1" s="642"/>
    </row>
    <row r="2" spans="1:77" ht="15.75" x14ac:dyDescent="0.25">
      <c r="A2" s="644" t="s">
        <v>81</v>
      </c>
      <c r="B2" s="644"/>
      <c r="C2" s="644"/>
      <c r="D2" s="644"/>
      <c r="E2" s="644"/>
      <c r="F2" s="644"/>
      <c r="G2" s="644"/>
      <c r="H2" s="23">
        <f t="shared" ref="H2:I4" ca="1" si="0">H51</f>
        <v>225</v>
      </c>
      <c r="I2" s="23">
        <f t="shared" ca="1" si="0"/>
        <v>275</v>
      </c>
      <c r="J2" s="642"/>
      <c r="K2" s="642"/>
      <c r="L2" s="642"/>
      <c r="M2" s="642"/>
      <c r="N2" s="642"/>
      <c r="O2" s="642"/>
      <c r="AJ2" s="30" t="s">
        <v>82</v>
      </c>
    </row>
    <row r="3" spans="1:77" ht="15.75" x14ac:dyDescent="0.25">
      <c r="A3" s="644" t="s">
        <v>90</v>
      </c>
      <c r="B3" s="644"/>
      <c r="C3" s="644"/>
      <c r="D3" s="644"/>
      <c r="E3" s="644"/>
      <c r="F3" s="644"/>
      <c r="G3" s="644"/>
      <c r="H3" s="23" t="str">
        <f t="shared" si="0"/>
        <v>N/A</v>
      </c>
      <c r="I3" s="23" t="str">
        <f t="shared" si="0"/>
        <v>N/A</v>
      </c>
      <c r="J3" s="642"/>
      <c r="K3" s="642"/>
      <c r="L3" s="642"/>
      <c r="M3" s="642"/>
      <c r="N3" s="642"/>
      <c r="O3" s="642"/>
      <c r="AF3" s="30" t="s">
        <v>83</v>
      </c>
      <c r="AO3" s="30" t="s">
        <v>63</v>
      </c>
    </row>
    <row r="4" spans="1:77" ht="15.75" x14ac:dyDescent="0.25">
      <c r="A4" s="645" t="s">
        <v>148</v>
      </c>
      <c r="B4" s="646"/>
      <c r="C4" s="646"/>
      <c r="D4" s="646"/>
      <c r="E4" s="646"/>
      <c r="F4" s="646"/>
      <c r="G4" s="647"/>
      <c r="H4" s="339" t="str">
        <f t="shared" ca="1" si="0"/>
        <v>NG</v>
      </c>
      <c r="I4" s="340" t="str">
        <f t="shared" ca="1" si="0"/>
        <v>NG</v>
      </c>
      <c r="J4" s="642"/>
      <c r="K4" s="642"/>
      <c r="L4" s="642"/>
      <c r="M4" s="642"/>
      <c r="N4" s="642"/>
      <c r="O4" s="642"/>
      <c r="W4">
        <v>1</v>
      </c>
      <c r="X4">
        <v>2</v>
      </c>
      <c r="Y4">
        <v>3</v>
      </c>
      <c r="Z4">
        <v>4</v>
      </c>
      <c r="AA4">
        <v>5</v>
      </c>
      <c r="AB4">
        <v>6</v>
      </c>
      <c r="AK4" s="30" t="s">
        <v>62</v>
      </c>
    </row>
    <row r="5" spans="1:77" ht="15.75" x14ac:dyDescent="0.25">
      <c r="A5" s="639" t="s">
        <v>534</v>
      </c>
      <c r="B5" s="640"/>
      <c r="C5" s="640"/>
      <c r="D5" s="640"/>
      <c r="E5" s="640"/>
      <c r="F5" s="640"/>
      <c r="G5" s="641"/>
      <c r="H5" s="648" t="s">
        <v>54</v>
      </c>
      <c r="I5" s="649"/>
      <c r="J5" s="650" t="s">
        <v>95</v>
      </c>
      <c r="K5" s="651"/>
      <c r="L5" s="651"/>
      <c r="M5" s="651"/>
      <c r="N5" s="651"/>
      <c r="O5" s="651"/>
      <c r="AK5" s="30"/>
    </row>
    <row r="6" spans="1:77" ht="18.75" customHeight="1" x14ac:dyDescent="0.25">
      <c r="A6" s="630"/>
      <c r="B6" s="631"/>
      <c r="C6" s="631"/>
      <c r="D6" s="631"/>
      <c r="E6" s="631"/>
      <c r="F6" s="631"/>
      <c r="G6" s="632"/>
      <c r="H6" s="648"/>
      <c r="I6" s="649"/>
      <c r="J6" s="652"/>
      <c r="K6" s="638"/>
      <c r="L6" s="638"/>
      <c r="M6" s="638"/>
      <c r="N6" s="638"/>
      <c r="O6" s="638"/>
      <c r="P6" s="28"/>
      <c r="Q6" s="28"/>
      <c r="R6" s="28"/>
      <c r="S6" s="28"/>
      <c r="T6" s="28"/>
      <c r="AE6" s="47"/>
      <c r="AF6" s="47"/>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77" ht="48" customHeight="1" x14ac:dyDescent="0.25">
      <c r="A7" s="317" t="s">
        <v>0</v>
      </c>
      <c r="B7" s="317" t="s">
        <v>89</v>
      </c>
      <c r="C7" s="317" t="s">
        <v>88</v>
      </c>
      <c r="D7" s="317" t="s">
        <v>58</v>
      </c>
      <c r="E7" s="317" t="s">
        <v>151</v>
      </c>
      <c r="F7" s="318" t="s">
        <v>150</v>
      </c>
      <c r="G7" s="318" t="s">
        <v>55</v>
      </c>
      <c r="H7" s="319" t="s">
        <v>56</v>
      </c>
      <c r="I7" s="319" t="s">
        <v>57</v>
      </c>
      <c r="J7" s="329" t="s">
        <v>92</v>
      </c>
      <c r="K7" s="321" t="s">
        <v>93</v>
      </c>
      <c r="L7" s="321" t="s">
        <v>96</v>
      </c>
      <c r="M7" s="321" t="s">
        <v>97</v>
      </c>
      <c r="N7" s="321" t="s">
        <v>98</v>
      </c>
      <c r="O7" s="330"/>
      <c r="P7" s="45"/>
      <c r="R7" s="45"/>
      <c r="S7" s="45"/>
      <c r="T7" s="45"/>
      <c r="U7" s="45" t="s">
        <v>94</v>
      </c>
      <c r="V7" s="31" t="s">
        <v>64</v>
      </c>
      <c r="W7" s="21" t="s">
        <v>47</v>
      </c>
      <c r="X7" s="21" t="s">
        <v>48</v>
      </c>
      <c r="Y7" s="22" t="s">
        <v>49</v>
      </c>
      <c r="Z7" s="22" t="s">
        <v>50</v>
      </c>
      <c r="AA7" s="22" t="s">
        <v>51</v>
      </c>
      <c r="AB7" s="22" t="s">
        <v>53</v>
      </c>
      <c r="AC7" s="22" t="s">
        <v>60</v>
      </c>
      <c r="AD7" s="22" t="s">
        <v>61</v>
      </c>
      <c r="AE7" s="47"/>
      <c r="AF7" s="47"/>
      <c r="AG7" s="482" t="s">
        <v>86</v>
      </c>
      <c r="AH7" s="483" t="s">
        <v>84</v>
      </c>
      <c r="AI7" s="484" t="s">
        <v>85</v>
      </c>
      <c r="AJ7" s="393" t="str">
        <f>INDEX($AI8:$AI49,AJ6)</f>
        <v>UserDefined</v>
      </c>
      <c r="AK7" s="393" t="str">
        <f>INDEX($AI8:$AI49,AK6)</f>
        <v>None</v>
      </c>
      <c r="AL7" s="393" t="str">
        <f>INDEX($AI8:$AI49,AL6)</f>
        <v>None</v>
      </c>
      <c r="AM7" s="393" t="str">
        <f>INDEX($AI8:$AI49,AM6)</f>
        <v>None</v>
      </c>
      <c r="AN7" s="393" t="str">
        <f t="shared" ref="AN7:BY7" si="1">INDEX($AI8:$AI49,AN6)</f>
        <v>None</v>
      </c>
      <c r="AO7" s="393" t="str">
        <f t="shared" si="1"/>
        <v>None</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None</v>
      </c>
      <c r="BB7" s="393" t="str">
        <f t="shared" si="1"/>
        <v>None</v>
      </c>
      <c r="BC7" s="393" t="str">
        <f t="shared" si="1"/>
        <v>None</v>
      </c>
      <c r="BD7" s="393" t="str">
        <f t="shared" si="1"/>
        <v>None</v>
      </c>
      <c r="BE7" s="393" t="str">
        <f t="shared" si="1"/>
        <v>None</v>
      </c>
      <c r="BF7" s="393" t="str">
        <f t="shared" si="1"/>
        <v>UserDefined</v>
      </c>
      <c r="BG7" s="393" t="str">
        <f t="shared" si="1"/>
        <v>Plasterboard</v>
      </c>
      <c r="BH7" s="393" t="str">
        <f t="shared" si="1"/>
        <v>None</v>
      </c>
      <c r="BI7" s="393" t="str">
        <f t="shared" si="1"/>
        <v>None</v>
      </c>
      <c r="BJ7" s="393" t="str">
        <f t="shared" si="1"/>
        <v>None</v>
      </c>
      <c r="BK7" s="393" t="str">
        <f t="shared" si="1"/>
        <v>None</v>
      </c>
      <c r="BL7" s="393" t="str">
        <f t="shared" si="1"/>
        <v>Plasterboard</v>
      </c>
      <c r="BM7" s="393" t="str">
        <f t="shared" si="1"/>
        <v>None</v>
      </c>
      <c r="BN7" s="393" t="str">
        <f t="shared" si="1"/>
        <v>Gamma</v>
      </c>
      <c r="BO7" s="393" t="str">
        <f t="shared" si="1"/>
        <v>Gamma</v>
      </c>
      <c r="BP7" s="393" t="str">
        <f t="shared" si="1"/>
        <v>UserDefined</v>
      </c>
      <c r="BQ7" s="393" t="str">
        <f t="shared" si="1"/>
        <v>UserDefined</v>
      </c>
      <c r="BR7" s="393" t="str">
        <f t="shared" si="1"/>
        <v>UserDefined</v>
      </c>
      <c r="BS7" s="393" t="str">
        <f t="shared" si="1"/>
        <v>None</v>
      </c>
      <c r="BT7" s="393" t="str">
        <f t="shared" si="1"/>
        <v>None</v>
      </c>
      <c r="BU7" s="393" t="str">
        <f t="shared" si="1"/>
        <v>Plasterboard</v>
      </c>
      <c r="BV7" s="393" t="str">
        <f t="shared" si="1"/>
        <v>None</v>
      </c>
      <c r="BW7" s="393" t="str">
        <f t="shared" si="1"/>
        <v>None</v>
      </c>
      <c r="BX7" s="393" t="str">
        <f t="shared" si="1"/>
        <v>Plasterboard</v>
      </c>
      <c r="BY7" s="393" t="str">
        <f t="shared" si="1"/>
        <v>None</v>
      </c>
    </row>
    <row r="8" spans="1:77" x14ac:dyDescent="0.25">
      <c r="A8" s="619" t="s">
        <v>270</v>
      </c>
      <c r="B8" s="3" t="s">
        <v>510</v>
      </c>
      <c r="E8" s="336">
        <v>1</v>
      </c>
      <c r="F8" s="337">
        <v>2.4</v>
      </c>
      <c r="G8" s="337">
        <v>0</v>
      </c>
      <c r="H8" s="42">
        <f ca="1">AC8</f>
        <v>0</v>
      </c>
      <c r="I8" s="42">
        <f ca="1">AD8</f>
        <v>0</v>
      </c>
      <c r="J8" s="32" t="str">
        <f t="shared" ref="J8:J49" ca="1" si="2">IF(E8&lt;Y8,"Insufficient","OK")</f>
        <v>OK</v>
      </c>
      <c r="K8" s="621">
        <f ca="1">MIN(SUM(H8:H13),SUM(I8:I13))</f>
        <v>0</v>
      </c>
      <c r="L8" s="624">
        <v>0</v>
      </c>
      <c r="M8" s="627" t="str">
        <f ca="1">IF(K8=0,"",MAX(100,0.5*MAX(H$3,I$3)/U$15))</f>
        <v/>
      </c>
      <c r="N8" s="627" t="str">
        <f ca="1">IF(K8=0,"",MAX(M8,L8*15))</f>
        <v/>
      </c>
      <c r="O8" s="616" t="str">
        <f ca="1">IF(K8=0,"",IF(M8&lt;=K8,"OK if internal bracing line", "NG if internal bracing line"))</f>
        <v/>
      </c>
      <c r="P8" s="46"/>
      <c r="R8" s="46"/>
      <c r="S8" s="46"/>
      <c r="T8" s="46"/>
      <c r="U8" s="46">
        <f ca="1">IF(K8=0,0,1)</f>
        <v>0</v>
      </c>
      <c r="V8" s="20">
        <f ca="1">IF($AH8&lt;2,0,Y8)</f>
        <v>0</v>
      </c>
      <c r="W8" s="27" t="str">
        <f ca="1">INDEX(INDIRECT($AI8),$AJ$9+1,W$4)</f>
        <v>None</v>
      </c>
      <c r="X8" s="27" t="str">
        <f t="shared" ref="X8:AB8" ca="1" si="3">INDEX(INDIRECT($AI8),$AJ$9+1,X$4)</f>
        <v>None</v>
      </c>
      <c r="Y8" s="27">
        <f t="shared" ca="1" si="3"/>
        <v>0</v>
      </c>
      <c r="Z8" s="27">
        <f t="shared" ca="1" si="3"/>
        <v>0</v>
      </c>
      <c r="AA8" s="27">
        <f t="shared" ca="1" si="3"/>
        <v>0</v>
      </c>
      <c r="AB8" s="27">
        <f t="shared" ca="1" si="3"/>
        <v>0</v>
      </c>
      <c r="AC8" s="29">
        <f ca="1">IF($AH8&lt;2,0,IF($AH8=2,COS($G8*PI()/180)*Z8,IF($E8&lt;$Y8,0,COS($G8*PI()/180)*Z8*$E8*2.4/$F8)))</f>
        <v>0</v>
      </c>
      <c r="AD8" s="29">
        <f ca="1">IF($AH8&lt;2,0,IF($AH8=2,COS($G8*PI()/180)*AA8,IF($E8&lt;$Y8,0,COS($G8*PI()/180)*AA8*$E8*2.4/$F8)))</f>
        <v>0</v>
      </c>
      <c r="AE8" s="47"/>
      <c r="AF8" s="47"/>
      <c r="AG8" s="485"/>
      <c r="AH8" s="485">
        <v>3</v>
      </c>
      <c r="AI8" s="485" t="str">
        <f>INDEX(AF$11:AF$16,AH8)</f>
        <v>UserDefined</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77" ht="15.75" thickBot="1" x14ac:dyDescent="0.3">
      <c r="A9" s="620"/>
      <c r="B9" s="3" t="s">
        <v>511</v>
      </c>
      <c r="E9" s="337">
        <v>1</v>
      </c>
      <c r="F9" s="337">
        <v>2.4</v>
      </c>
      <c r="G9" s="337">
        <v>0</v>
      </c>
      <c r="H9" s="42">
        <f t="shared" ref="H9:I49" si="4">AC9</f>
        <v>0</v>
      </c>
      <c r="I9" s="42">
        <f t="shared" si="4"/>
        <v>0</v>
      </c>
      <c r="J9" s="32" t="str">
        <f t="shared" ca="1" si="2"/>
        <v>OK</v>
      </c>
      <c r="K9" s="622"/>
      <c r="L9" s="625"/>
      <c r="M9" s="628"/>
      <c r="N9" s="628"/>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E9" s="47"/>
      <c r="AF9" s="287"/>
      <c r="AG9" s="486"/>
      <c r="AH9" s="486">
        <v>1</v>
      </c>
      <c r="AI9" s="485" t="str">
        <f t="shared" ref="AI9:AI49" si="9">INDEX(AF$11:AF$16,AH9)</f>
        <v>None</v>
      </c>
      <c r="AJ9" s="393">
        <v>1</v>
      </c>
      <c r="AK9" s="393">
        <v>3</v>
      </c>
      <c r="AL9" s="393">
        <v>2</v>
      </c>
      <c r="AM9" s="393">
        <v>1</v>
      </c>
      <c r="AN9" s="393">
        <v>1</v>
      </c>
      <c r="AO9" s="393">
        <v>1</v>
      </c>
      <c r="AP9" s="393">
        <v>2</v>
      </c>
      <c r="AQ9" s="393">
        <v>2</v>
      </c>
      <c r="AR9" s="393">
        <v>5</v>
      </c>
      <c r="AS9" s="393">
        <v>1</v>
      </c>
      <c r="AT9" s="393">
        <v>1</v>
      </c>
      <c r="AU9" s="393">
        <v>1</v>
      </c>
      <c r="AV9" s="393">
        <v>1</v>
      </c>
      <c r="AW9" s="393">
        <v>1</v>
      </c>
      <c r="AX9" s="393">
        <v>1</v>
      </c>
      <c r="AY9" s="393">
        <v>2</v>
      </c>
      <c r="AZ9" s="393">
        <v>1</v>
      </c>
      <c r="BA9" s="393">
        <v>1</v>
      </c>
      <c r="BB9" s="393">
        <v>1</v>
      </c>
      <c r="BC9" s="393">
        <v>1</v>
      </c>
      <c r="BD9" s="393">
        <v>1</v>
      </c>
      <c r="BE9" s="393">
        <v>1</v>
      </c>
      <c r="BF9" s="393">
        <v>1</v>
      </c>
      <c r="BG9" s="393">
        <v>7</v>
      </c>
      <c r="BH9" s="393">
        <v>1</v>
      </c>
      <c r="BI9" s="393">
        <v>1</v>
      </c>
      <c r="BJ9" s="393">
        <v>1</v>
      </c>
      <c r="BK9" s="393">
        <v>1</v>
      </c>
      <c r="BL9" s="393">
        <v>1</v>
      </c>
      <c r="BM9" s="393">
        <v>1</v>
      </c>
      <c r="BN9" s="393">
        <v>4</v>
      </c>
      <c r="BO9" s="393">
        <v>1</v>
      </c>
      <c r="BP9" s="393">
        <v>5</v>
      </c>
      <c r="BQ9" s="393">
        <v>2</v>
      </c>
      <c r="BR9" s="393">
        <v>3</v>
      </c>
      <c r="BS9" s="393">
        <v>1</v>
      </c>
      <c r="BT9" s="393">
        <v>1</v>
      </c>
      <c r="BU9" s="393">
        <v>1</v>
      </c>
      <c r="BV9" s="393">
        <v>3</v>
      </c>
      <c r="BW9" s="393">
        <v>1</v>
      </c>
      <c r="BX9" s="393">
        <v>7</v>
      </c>
      <c r="BY9" s="393">
        <v>1</v>
      </c>
    </row>
    <row r="10" spans="1:77" ht="16.5" thickTop="1" thickBot="1" x14ac:dyDescent="0.3">
      <c r="A10" s="620"/>
      <c r="B10" s="3" t="s">
        <v>512</v>
      </c>
      <c r="E10" s="337">
        <v>1</v>
      </c>
      <c r="F10" s="337">
        <v>2.4</v>
      </c>
      <c r="G10" s="337">
        <v>0</v>
      </c>
      <c r="H10" s="42">
        <f t="shared" si="4"/>
        <v>0</v>
      </c>
      <c r="I10" s="42">
        <f t="shared" si="4"/>
        <v>0</v>
      </c>
      <c r="J10" s="32" t="str">
        <f t="shared" ca="1" si="2"/>
        <v>OK</v>
      </c>
      <c r="K10" s="622"/>
      <c r="L10" s="625"/>
      <c r="M10" s="628"/>
      <c r="N10" s="628"/>
      <c r="O10" s="617"/>
      <c r="P10" s="46"/>
      <c r="R10" s="46"/>
      <c r="S10" s="46"/>
      <c r="T10" s="46"/>
      <c r="U10" s="46">
        <f>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E10" s="47"/>
      <c r="AF10" s="47"/>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77" ht="15.75" thickTop="1" x14ac:dyDescent="0.25">
      <c r="A11" s="620"/>
      <c r="B11" s="3" t="s">
        <v>513</v>
      </c>
      <c r="E11" s="337">
        <v>1</v>
      </c>
      <c r="F11" s="337">
        <v>2.4</v>
      </c>
      <c r="G11" s="337">
        <v>0</v>
      </c>
      <c r="H11" s="42">
        <f t="shared" si="4"/>
        <v>0</v>
      </c>
      <c r="I11" s="42">
        <f t="shared" si="4"/>
        <v>0</v>
      </c>
      <c r="J11" s="32" t="str">
        <f t="shared" ca="1" si="2"/>
        <v>OK</v>
      </c>
      <c r="K11" s="622"/>
      <c r="L11" s="625"/>
      <c r="M11" s="628"/>
      <c r="N11" s="628"/>
      <c r="O11" s="616" t="str">
        <f ca="1">IF(K8=0,"",IF(N8&lt;=K8,"OK if external bracing line", "NG if external bracing line"))</f>
        <v/>
      </c>
      <c r="P11" s="46"/>
      <c r="R11" s="46"/>
      <c r="S11" s="46"/>
      <c r="T11" s="46"/>
      <c r="U11" s="46">
        <f ca="1">IF(K26=0,0,1)</f>
        <v>1</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495">
        <v>1</v>
      </c>
      <c r="AF11" s="496"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77" x14ac:dyDescent="0.25">
      <c r="A12" s="620"/>
      <c r="B12" s="3" t="s">
        <v>514</v>
      </c>
      <c r="E12" s="337">
        <v>1</v>
      </c>
      <c r="F12" s="337">
        <v>2.4</v>
      </c>
      <c r="G12" s="337">
        <v>0</v>
      </c>
      <c r="H12" s="42">
        <f t="shared" si="4"/>
        <v>0</v>
      </c>
      <c r="I12" s="42">
        <f t="shared" si="4"/>
        <v>0</v>
      </c>
      <c r="J12" s="32" t="str">
        <f t="shared" ca="1" si="2"/>
        <v>OK</v>
      </c>
      <c r="K12" s="622"/>
      <c r="L12" s="625"/>
      <c r="M12" s="628"/>
      <c r="N12" s="628"/>
      <c r="O12" s="617"/>
      <c r="P12" s="46"/>
      <c r="R12" s="46"/>
      <c r="S12" s="46"/>
      <c r="T12" s="46"/>
      <c r="U12" s="46">
        <f ca="1">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495">
        <v>2</v>
      </c>
      <c r="AF12" s="496" t="s">
        <v>44</v>
      </c>
      <c r="AG12" s="491">
        <v>3</v>
      </c>
      <c r="AH12" s="491">
        <v>1</v>
      </c>
      <c r="AI12" s="485" t="str">
        <f t="shared" si="9"/>
        <v>None</v>
      </c>
      <c r="AJ12" s="492" t="str">
        <f t="shared" ref="AJ12:AY27" ca="1" si="18">IF(INDEX(INDIRECT(AJ$7),$AG12,2)="","",INDEX(INDIRECT(AJ$7),$AG12,2))</f>
        <v>M1 (0.75-1.5m)</v>
      </c>
      <c r="AK12" s="492" t="str">
        <f t="shared" ca="1" si="18"/>
        <v>None</v>
      </c>
      <c r="AL12" s="492" t="str">
        <f t="shared" ca="1" si="18"/>
        <v>None</v>
      </c>
      <c r="AM12" s="492" t="str">
        <f t="shared" ca="1" si="18"/>
        <v>None</v>
      </c>
      <c r="AN12" s="492" t="str">
        <f t="shared" ca="1" si="18"/>
        <v>None</v>
      </c>
      <c r="AO12" s="492" t="str">
        <f t="shared" ca="1" si="18"/>
        <v>None</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None</v>
      </c>
      <c r="BB12" s="493" t="str">
        <f t="shared" ca="1" si="12"/>
        <v>None</v>
      </c>
      <c r="BC12" s="493" t="str">
        <f t="shared" ca="1" si="12"/>
        <v>None</v>
      </c>
      <c r="BD12" s="493" t="str">
        <f t="shared" ca="1" si="13"/>
        <v>None</v>
      </c>
      <c r="BE12" s="493" t="str">
        <f t="shared" ca="1" si="13"/>
        <v>None</v>
      </c>
      <c r="BF12" s="493" t="str">
        <f t="shared" ca="1" si="13"/>
        <v>M1 (0.75-1.5m)</v>
      </c>
      <c r="BG12" s="493" t="str">
        <f t="shared" ca="1" si="13"/>
        <v>UB1S 0.4 - 6.0</v>
      </c>
      <c r="BH12" s="492" t="str">
        <f t="shared" ca="1" si="13"/>
        <v>None</v>
      </c>
      <c r="BI12" s="492" t="str">
        <f t="shared" ca="1" si="13"/>
        <v>None</v>
      </c>
      <c r="BJ12" s="492" t="str">
        <f t="shared" ca="1" si="13"/>
        <v>None</v>
      </c>
      <c r="BK12" s="492" t="str">
        <f t="shared" ca="1" si="13"/>
        <v>None</v>
      </c>
      <c r="BL12" s="492" t="str">
        <f t="shared" ca="1" si="13"/>
        <v>UB1S 0.4 - 6.0</v>
      </c>
      <c r="BM12" s="492" t="str">
        <f t="shared" ca="1" si="13"/>
        <v>None</v>
      </c>
      <c r="BN12" s="493" t="str">
        <f t="shared" ca="1" si="13"/>
        <v>GBF220S/2100</v>
      </c>
      <c r="BO12" s="493" t="str">
        <f t="shared" ca="1" si="13"/>
        <v>GBF220S/2100</v>
      </c>
      <c r="BP12" s="493" t="str">
        <f t="shared" ca="1" si="13"/>
        <v>M1 (0.75-1.5m)</v>
      </c>
      <c r="BQ12" s="493" t="str">
        <f t="shared" ca="1" si="13"/>
        <v>M1 (0.75-1.5m)</v>
      </c>
      <c r="BR12" s="493" t="str">
        <f t="shared" ca="1" si="15"/>
        <v>M1 (0.75-1.5m)</v>
      </c>
      <c r="BS12" s="493" t="str">
        <f t="shared" ca="1" si="15"/>
        <v>None</v>
      </c>
      <c r="BT12" s="492" t="str">
        <f t="shared" ca="1" si="15"/>
        <v>None</v>
      </c>
      <c r="BU12" s="492" t="str">
        <f t="shared" ca="1" si="15"/>
        <v>UB1S 0.4 - 6.0</v>
      </c>
      <c r="BV12" s="492" t="str">
        <f t="shared" ca="1" si="15"/>
        <v>None</v>
      </c>
      <c r="BW12" s="492" t="str">
        <f t="shared" ca="1" si="15"/>
        <v>None</v>
      </c>
      <c r="BX12" s="492" t="str">
        <f t="shared" ca="1" si="15"/>
        <v>UB1S 0.4 - 6.0</v>
      </c>
      <c r="BY12" s="492" t="str">
        <f t="shared" ca="1" si="15"/>
        <v>None</v>
      </c>
    </row>
    <row r="13" spans="1:77" ht="15.75" thickBot="1" x14ac:dyDescent="0.3">
      <c r="A13" s="620"/>
      <c r="B13" s="3" t="s">
        <v>515</v>
      </c>
      <c r="E13" s="338">
        <v>1</v>
      </c>
      <c r="F13" s="338">
        <v>2.4</v>
      </c>
      <c r="G13" s="338">
        <v>0</v>
      </c>
      <c r="H13" s="43">
        <f t="shared" si="4"/>
        <v>0</v>
      </c>
      <c r="I13" s="43">
        <f t="shared" si="4"/>
        <v>0</v>
      </c>
      <c r="J13" s="32" t="str">
        <f t="shared" ca="1" si="2"/>
        <v>OK</v>
      </c>
      <c r="K13" s="623"/>
      <c r="L13" s="626"/>
      <c r="M13" s="629"/>
      <c r="N13" s="629"/>
      <c r="O13" s="617"/>
      <c r="P13" s="46"/>
      <c r="R13" s="46"/>
      <c r="S13" s="46"/>
      <c r="T13" s="46"/>
      <c r="U13" s="46">
        <f ca="1">IF(K38=0,0,1)</f>
        <v>1</v>
      </c>
      <c r="V13" s="20">
        <f t="shared"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si="7"/>
        <v>0</v>
      </c>
      <c r="AD13" s="29">
        <f t="shared" si="8"/>
        <v>0</v>
      </c>
      <c r="AE13" s="495">
        <v>3</v>
      </c>
      <c r="AF13" s="496" t="s">
        <v>77</v>
      </c>
      <c r="AG13" s="491">
        <v>4</v>
      </c>
      <c r="AH13" s="491">
        <v>1</v>
      </c>
      <c r="AI13" s="485" t="str">
        <f t="shared" si="9"/>
        <v>None</v>
      </c>
      <c r="AJ13" s="492" t="str">
        <f t="shared" ca="1" si="18"/>
        <v>M2 (1.5-3.0m)</v>
      </c>
      <c r="AK13" s="492" t="str">
        <f t="shared" ca="1" si="18"/>
        <v>None</v>
      </c>
      <c r="AL13" s="492" t="str">
        <f t="shared" ca="1" si="18"/>
        <v>None</v>
      </c>
      <c r="AM13" s="492" t="str">
        <f t="shared" ca="1" si="18"/>
        <v>None</v>
      </c>
      <c r="AN13" s="492" t="str">
        <f t="shared" ca="1" si="18"/>
        <v>None</v>
      </c>
      <c r="AO13" s="492" t="str">
        <f t="shared" ca="1" si="18"/>
        <v>None</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None</v>
      </c>
      <c r="BB13" s="493" t="str">
        <f t="shared" ca="1" si="12"/>
        <v>None</v>
      </c>
      <c r="BC13" s="493" t="str">
        <f t="shared" ca="1" si="12"/>
        <v>None</v>
      </c>
      <c r="BD13" s="493" t="str">
        <f t="shared" ca="1" si="13"/>
        <v>None</v>
      </c>
      <c r="BE13" s="493" t="str">
        <f t="shared" ca="1" si="13"/>
        <v>None</v>
      </c>
      <c r="BF13" s="493" t="str">
        <f t="shared" ca="1" si="13"/>
        <v>M2 (1.5-3.0m)</v>
      </c>
      <c r="BG13" s="493" t="str">
        <f t="shared" ca="1" si="13"/>
        <v>UB2S 0.4 - 4.8</v>
      </c>
      <c r="BH13" s="492" t="str">
        <f t="shared" ca="1" si="13"/>
        <v>None</v>
      </c>
      <c r="BI13" s="492" t="str">
        <f t="shared" ca="1" si="13"/>
        <v>None</v>
      </c>
      <c r="BJ13" s="492" t="str">
        <f t="shared" ca="1" si="13"/>
        <v>None</v>
      </c>
      <c r="BK13" s="492" t="str">
        <f t="shared" ca="1" si="13"/>
        <v>None</v>
      </c>
      <c r="BL13" s="492" t="str">
        <f t="shared" ca="1" si="13"/>
        <v>UB2S 0.4 - 4.8</v>
      </c>
      <c r="BM13" s="492" t="str">
        <f t="shared" ca="1" si="13"/>
        <v>None</v>
      </c>
      <c r="BN13" s="493" t="str">
        <f t="shared" ca="1" si="15"/>
        <v>GBF220/2400</v>
      </c>
      <c r="BO13" s="493" t="str">
        <f t="shared" ca="1" si="15"/>
        <v>GBF220/2400</v>
      </c>
      <c r="BP13" s="493" t="str">
        <f t="shared" ca="1" si="15"/>
        <v>M2 (1.5-3.0m)</v>
      </c>
      <c r="BQ13" s="493" t="str">
        <f t="shared" ca="1" si="15"/>
        <v>M2 (1.5-3.0m)</v>
      </c>
      <c r="BR13" s="493" t="str">
        <f t="shared" ca="1" si="15"/>
        <v>M2 (1.5-3.0m)</v>
      </c>
      <c r="BS13" s="493" t="str">
        <f t="shared" ca="1" si="15"/>
        <v>None</v>
      </c>
      <c r="BT13" s="492" t="str">
        <f t="shared" ca="1" si="15"/>
        <v>None</v>
      </c>
      <c r="BU13" s="492" t="str">
        <f t="shared" ca="1" si="15"/>
        <v>UB2S 0.4 - 4.8</v>
      </c>
      <c r="BV13" s="492" t="str">
        <f t="shared" ca="1" si="15"/>
        <v>None</v>
      </c>
      <c r="BW13" s="492" t="str">
        <f t="shared" ca="1" si="15"/>
        <v>None</v>
      </c>
      <c r="BX13" s="492" t="str">
        <f t="shared" ca="1" si="15"/>
        <v>UB2S 0.4 - 4.8</v>
      </c>
      <c r="BY13" s="492" t="str">
        <f t="shared" ca="1" si="15"/>
        <v>None</v>
      </c>
    </row>
    <row r="14" spans="1:77" ht="15.75" customHeight="1" thickTop="1" x14ac:dyDescent="0.25">
      <c r="A14" s="619" t="s">
        <v>271</v>
      </c>
      <c r="B14" s="3" t="s">
        <v>470</v>
      </c>
      <c r="E14" s="336">
        <v>1</v>
      </c>
      <c r="F14" s="336">
        <v>2.4</v>
      </c>
      <c r="G14" s="337">
        <v>0</v>
      </c>
      <c r="H14" s="44">
        <f t="shared" si="4"/>
        <v>0</v>
      </c>
      <c r="I14" s="44">
        <f t="shared" si="4"/>
        <v>0</v>
      </c>
      <c r="J14" s="32" t="str">
        <f t="shared" ca="1" si="2"/>
        <v>OK</v>
      </c>
      <c r="K14" s="621">
        <f>MIN(SUM(H14:H19),SUM(I14:I19))</f>
        <v>0</v>
      </c>
      <c r="L14" s="624">
        <v>0</v>
      </c>
      <c r="M14" s="627" t="str">
        <f t="shared" ref="M14" si="20">IF(K14=0,"",MAX(100,0.5*MAX(H$3,I$3)/U$15))</f>
        <v/>
      </c>
      <c r="N14" s="627" t="str">
        <f>IF(K14=0,"",MAX(M14,L14*15))</f>
        <v/>
      </c>
      <c r="O14" s="616" t="str">
        <f>IF(K14=0,"",IF(M14&lt;=K14,"OK if internal bracing line", "NG if internal bracing line"))</f>
        <v/>
      </c>
      <c r="P14" s="46"/>
      <c r="R14" s="46"/>
      <c r="S14" s="46"/>
      <c r="T14" s="46"/>
      <c r="U14" s="46">
        <f ca="1">IF(K44=0,0,1)</f>
        <v>1</v>
      </c>
      <c r="V14" s="20">
        <f t="shared" si="5"/>
        <v>0</v>
      </c>
      <c r="W14" s="27" t="str">
        <f ca="1">INDEX(INDIRECT($AI14),$AP$9+1,W$4)</f>
        <v>None</v>
      </c>
      <c r="X14" s="27" t="str">
        <f t="shared" ref="X14:AB14" ca="1" si="21">INDEX(INDIRECT($AI14),$AP$9+1,X$4)</f>
        <v>None</v>
      </c>
      <c r="Y14" s="27">
        <f t="shared" ca="1" si="21"/>
        <v>0</v>
      </c>
      <c r="Z14" s="27">
        <f t="shared" ca="1" si="21"/>
        <v>0</v>
      </c>
      <c r="AA14" s="27">
        <f t="shared" ca="1" si="21"/>
        <v>0</v>
      </c>
      <c r="AB14" s="27">
        <f t="shared" ca="1" si="21"/>
        <v>0</v>
      </c>
      <c r="AC14" s="29">
        <f t="shared" si="7"/>
        <v>0</v>
      </c>
      <c r="AD14" s="29">
        <f t="shared" si="8"/>
        <v>0</v>
      </c>
      <c r="AE14" s="495">
        <v>4</v>
      </c>
      <c r="AF14" s="496" t="s">
        <v>45</v>
      </c>
      <c r="AG14" s="491">
        <v>5</v>
      </c>
      <c r="AH14" s="491">
        <v>1</v>
      </c>
      <c r="AI14" s="485" t="str">
        <f t="shared" si="9"/>
        <v>None</v>
      </c>
      <c r="AJ14" s="492" t="str">
        <f t="shared" ca="1" si="18"/>
        <v>M3 (3.0-4.5m)</v>
      </c>
      <c r="AK14" s="492" t="str">
        <f t="shared" ca="1" si="18"/>
        <v>None</v>
      </c>
      <c r="AL14" s="492" t="str">
        <f t="shared" ca="1" si="18"/>
        <v>None</v>
      </c>
      <c r="AM14" s="492" t="str">
        <f t="shared" ca="1" si="18"/>
        <v>None</v>
      </c>
      <c r="AN14" s="492" t="str">
        <f t="shared" ca="1" si="18"/>
        <v>None</v>
      </c>
      <c r="AO14" s="492" t="str">
        <f t="shared" ca="1" si="18"/>
        <v>None</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None</v>
      </c>
      <c r="BB14" s="493" t="str">
        <f t="shared" ca="1" si="12"/>
        <v>None</v>
      </c>
      <c r="BC14" s="493" t="str">
        <f t="shared" ca="1" si="12"/>
        <v>None</v>
      </c>
      <c r="BD14" s="493" t="str">
        <f t="shared" ca="1" si="13"/>
        <v>None</v>
      </c>
      <c r="BE14" s="493" t="str">
        <f t="shared" ca="1" si="13"/>
        <v>None</v>
      </c>
      <c r="BF14" s="493" t="str">
        <f t="shared" ca="1" si="13"/>
        <v>M3 (3.0-4.5m)</v>
      </c>
      <c r="BG14" s="493" t="str">
        <f t="shared" ca="1" si="13"/>
        <v>UB1M 0.1-1.2</v>
      </c>
      <c r="BH14" s="492" t="str">
        <f t="shared" ca="1" si="13"/>
        <v>None</v>
      </c>
      <c r="BI14" s="492" t="str">
        <f t="shared" ca="1" si="13"/>
        <v>None</v>
      </c>
      <c r="BJ14" s="492" t="str">
        <f t="shared" ca="1" si="13"/>
        <v>None</v>
      </c>
      <c r="BK14" s="492" t="str">
        <f t="shared" ca="1" si="13"/>
        <v>None</v>
      </c>
      <c r="BL14" s="492" t="str">
        <f t="shared" ca="1" si="13"/>
        <v>UB1M 0.1-1.2</v>
      </c>
      <c r="BM14" s="492" t="str">
        <f t="shared" ca="1" si="13"/>
        <v>None</v>
      </c>
      <c r="BN14" s="493" t="str">
        <f t="shared" ca="1" si="15"/>
        <v>GBF400S/2100</v>
      </c>
      <c r="BO14" s="493" t="str">
        <f t="shared" ca="1" si="15"/>
        <v>GBF400S/2100</v>
      </c>
      <c r="BP14" s="493" t="str">
        <f t="shared" ca="1" si="15"/>
        <v>M3 (3.0-4.5m)</v>
      </c>
      <c r="BQ14" s="493" t="str">
        <f t="shared" ca="1" si="15"/>
        <v>M3 (3.0-4.5m)</v>
      </c>
      <c r="BR14" s="493" t="str">
        <f t="shared" ca="1" si="15"/>
        <v>M3 (3.0-4.5m)</v>
      </c>
      <c r="BS14" s="493" t="str">
        <f t="shared" ca="1" si="15"/>
        <v>None</v>
      </c>
      <c r="BT14" s="492" t="str">
        <f t="shared" ca="1" si="15"/>
        <v>None</v>
      </c>
      <c r="BU14" s="492" t="str">
        <f t="shared" ca="1" si="15"/>
        <v>UB1M 0.1-1.2</v>
      </c>
      <c r="BV14" s="492" t="str">
        <f t="shared" ca="1" si="15"/>
        <v>None</v>
      </c>
      <c r="BW14" s="492" t="str">
        <f t="shared" ca="1" si="15"/>
        <v>None</v>
      </c>
      <c r="BX14" s="492" t="str">
        <f t="shared" ca="1" si="15"/>
        <v>UB1M 0.1-1.2</v>
      </c>
      <c r="BY14" s="492" t="str">
        <f t="shared" ca="1" si="15"/>
        <v>None</v>
      </c>
    </row>
    <row r="15" spans="1:77" x14ac:dyDescent="0.25">
      <c r="A15" s="620"/>
      <c r="B15" s="3" t="s">
        <v>471</v>
      </c>
      <c r="E15" s="337">
        <v>1</v>
      </c>
      <c r="F15" s="337">
        <v>2.4</v>
      </c>
      <c r="G15" s="337">
        <v>0</v>
      </c>
      <c r="H15" s="42">
        <f t="shared" si="4"/>
        <v>0</v>
      </c>
      <c r="I15" s="42">
        <f t="shared" si="4"/>
        <v>0</v>
      </c>
      <c r="J15" s="32" t="str">
        <f t="shared" ca="1" si="2"/>
        <v>OK</v>
      </c>
      <c r="K15" s="622"/>
      <c r="L15" s="625"/>
      <c r="M15" s="628"/>
      <c r="N15" s="628"/>
      <c r="O15" s="617"/>
      <c r="P15" s="46"/>
      <c r="R15" s="46"/>
      <c r="S15" s="46"/>
      <c r="T15" s="46"/>
      <c r="U15" s="46">
        <f ca="1">IF(SUM(U8:U14)=0,1,SUM(U8:U14))</f>
        <v>3</v>
      </c>
      <c r="V15" s="20">
        <f t="shared" si="5"/>
        <v>0</v>
      </c>
      <c r="W15" s="27" t="str">
        <f ca="1">INDEX(INDIRECT($AI15),$AQ$9+1,W$4)</f>
        <v>None</v>
      </c>
      <c r="X15" s="27" t="str">
        <f t="shared" ref="X15:AB15" ca="1" si="22">INDEX(INDIRECT($AI15),$AQ$9+1,X$4)</f>
        <v>None</v>
      </c>
      <c r="Y15" s="27">
        <f t="shared" ca="1" si="22"/>
        <v>0</v>
      </c>
      <c r="Z15" s="27">
        <f t="shared" ca="1" si="22"/>
        <v>0</v>
      </c>
      <c r="AA15" s="27">
        <f t="shared" ca="1" si="22"/>
        <v>0</v>
      </c>
      <c r="AB15" s="27">
        <f t="shared" ca="1" si="22"/>
        <v>0</v>
      </c>
      <c r="AC15" s="29">
        <f t="shared" si="7"/>
        <v>0</v>
      </c>
      <c r="AD15" s="29">
        <f t="shared" si="8"/>
        <v>0</v>
      </c>
      <c r="AE15" s="495">
        <v>5</v>
      </c>
      <c r="AF15" s="496" t="s">
        <v>46</v>
      </c>
      <c r="AG15" s="491">
        <v>6</v>
      </c>
      <c r="AH15" s="494">
        <v>1</v>
      </c>
      <c r="AI15" s="485" t="str">
        <f t="shared" si="9"/>
        <v>None</v>
      </c>
      <c r="AJ15" s="492" t="str">
        <f t="shared" ca="1" si="18"/>
        <v>M4 (˃ 4.5m)</v>
      </c>
      <c r="AK15" s="492" t="str">
        <f t="shared" ca="1" si="18"/>
        <v>None</v>
      </c>
      <c r="AL15" s="492" t="str">
        <f t="shared" ca="1" si="18"/>
        <v>None</v>
      </c>
      <c r="AM15" s="492" t="str">
        <f t="shared" ca="1" si="18"/>
        <v>None</v>
      </c>
      <c r="AN15" s="492" t="str">
        <f t="shared" ca="1" si="18"/>
        <v>None</v>
      </c>
      <c r="AO15" s="492" t="str">
        <f t="shared" ca="1" si="18"/>
        <v>None</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None</v>
      </c>
      <c r="BB15" s="493" t="str">
        <f t="shared" ca="1" si="12"/>
        <v>None</v>
      </c>
      <c r="BC15" s="493" t="str">
        <f t="shared" ca="1" si="12"/>
        <v>None</v>
      </c>
      <c r="BD15" s="493" t="str">
        <f t="shared" ca="1" si="13"/>
        <v>None</v>
      </c>
      <c r="BE15" s="493" t="str">
        <f t="shared" ca="1" si="13"/>
        <v>None</v>
      </c>
      <c r="BF15" s="493" t="str">
        <f t="shared" ca="1" si="13"/>
        <v>M4 (˃ 4.5m)</v>
      </c>
      <c r="BG15" s="493" t="str">
        <f t="shared" ca="1" si="13"/>
        <v>UB1M 1.2-2.4</v>
      </c>
      <c r="BH15" s="492" t="str">
        <f t="shared" ca="1" si="13"/>
        <v>None</v>
      </c>
      <c r="BI15" s="492" t="str">
        <f t="shared" ca="1" si="13"/>
        <v>None</v>
      </c>
      <c r="BJ15" s="492" t="str">
        <f t="shared" ca="1" si="13"/>
        <v>None</v>
      </c>
      <c r="BK15" s="492" t="str">
        <f t="shared" ca="1" si="13"/>
        <v>None</v>
      </c>
      <c r="BL15" s="492" t="str">
        <f t="shared" ca="1" si="13"/>
        <v>UB1M 1.2-2.4</v>
      </c>
      <c r="BM15" s="492" t="str">
        <f t="shared" ca="1" si="13"/>
        <v>None</v>
      </c>
      <c r="BN15" s="493" t="str">
        <f t="shared" ca="1" si="15"/>
        <v>GBF400/2400</v>
      </c>
      <c r="BO15" s="493" t="str">
        <f t="shared" ca="1" si="15"/>
        <v>GBF400/2400</v>
      </c>
      <c r="BP15" s="493" t="str">
        <f t="shared" ca="1" si="15"/>
        <v>M4 (˃ 4.5m)</v>
      </c>
      <c r="BQ15" s="493" t="str">
        <f t="shared" ca="1" si="15"/>
        <v>M4 (˃ 4.5m)</v>
      </c>
      <c r="BR15" s="493" t="str">
        <f t="shared" ca="1" si="15"/>
        <v>M4 (˃ 4.5m)</v>
      </c>
      <c r="BS15" s="493" t="str">
        <f t="shared" ca="1" si="15"/>
        <v>None</v>
      </c>
      <c r="BT15" s="492" t="str">
        <f t="shared" ca="1" si="15"/>
        <v>None</v>
      </c>
      <c r="BU15" s="492" t="str">
        <f t="shared" ca="1" si="15"/>
        <v>UB1M 1.2-2.4</v>
      </c>
      <c r="BV15" s="492" t="str">
        <f t="shared" ca="1" si="15"/>
        <v>None</v>
      </c>
      <c r="BW15" s="492" t="str">
        <f t="shared" ca="1" si="15"/>
        <v>None</v>
      </c>
      <c r="BX15" s="492" t="str">
        <f t="shared" ca="1" si="15"/>
        <v>UB1M 1.2-2.4</v>
      </c>
      <c r="BY15" s="492" t="str">
        <f t="shared" ca="1" si="15"/>
        <v>None</v>
      </c>
    </row>
    <row r="16" spans="1:77" x14ac:dyDescent="0.25">
      <c r="A16" s="620"/>
      <c r="B16" s="3" t="s">
        <v>472</v>
      </c>
      <c r="E16" s="337">
        <v>1</v>
      </c>
      <c r="F16" s="337">
        <v>2.4</v>
      </c>
      <c r="G16" s="337">
        <v>0</v>
      </c>
      <c r="H16" s="42">
        <f t="shared" si="4"/>
        <v>0</v>
      </c>
      <c r="I16" s="42">
        <f t="shared" si="4"/>
        <v>0</v>
      </c>
      <c r="J16" s="32" t="str">
        <f t="shared" ca="1" si="2"/>
        <v>OK</v>
      </c>
      <c r="K16" s="622"/>
      <c r="L16" s="625"/>
      <c r="M16" s="628"/>
      <c r="N16" s="628"/>
      <c r="O16" s="617"/>
      <c r="P16" s="46"/>
      <c r="Q16" s="46"/>
      <c r="R16" s="46"/>
      <c r="S16" s="46"/>
      <c r="T16" s="46"/>
      <c r="V16" s="20">
        <f t="shared" si="5"/>
        <v>0</v>
      </c>
      <c r="W16" s="27" t="str">
        <f ca="1">INDEX(INDIRECT($AI16),$AR$9+1,W$4)</f>
        <v>None</v>
      </c>
      <c r="X16" s="27" t="str">
        <f t="shared" ref="X16:AB16" ca="1" si="23">INDEX(INDIRECT($AI16),$AR$9+1,X$4)</f>
        <v>None</v>
      </c>
      <c r="Y16" s="27">
        <f t="shared" ca="1" si="23"/>
        <v>0</v>
      </c>
      <c r="Z16" s="27">
        <f t="shared" ca="1" si="23"/>
        <v>0</v>
      </c>
      <c r="AA16" s="27">
        <f t="shared" ca="1" si="23"/>
        <v>0</v>
      </c>
      <c r="AB16" s="27">
        <f t="shared" ca="1" si="23"/>
        <v>0</v>
      </c>
      <c r="AC16" s="29">
        <f t="shared" si="7"/>
        <v>0</v>
      </c>
      <c r="AD16" s="29">
        <f t="shared" si="8"/>
        <v>0</v>
      </c>
      <c r="AE16" s="495">
        <v>6</v>
      </c>
      <c r="AF16" s="497" t="s">
        <v>78</v>
      </c>
      <c r="AG16" s="491">
        <v>7</v>
      </c>
      <c r="AH16" s="485">
        <v>1</v>
      </c>
      <c r="AI16" s="485" t="str">
        <f t="shared" si="9"/>
        <v>None</v>
      </c>
      <c r="AJ16" s="492" t="str">
        <f t="shared" ca="1" si="18"/>
        <v/>
      </c>
      <c r="AK16" s="492" t="str">
        <f t="shared" ca="1" si="18"/>
        <v>None</v>
      </c>
      <c r="AL16" s="492" t="str">
        <f t="shared" ca="1" si="18"/>
        <v>None</v>
      </c>
      <c r="AM16" s="492" t="str">
        <f t="shared" ca="1" si="18"/>
        <v>None</v>
      </c>
      <c r="AN16" s="492" t="str">
        <f t="shared" ca="1" si="18"/>
        <v>None</v>
      </c>
      <c r="AO16" s="492" t="str">
        <f t="shared" ca="1" si="18"/>
        <v>None</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None</v>
      </c>
      <c r="BB16" s="493" t="str">
        <f t="shared" ca="1" si="12"/>
        <v>None</v>
      </c>
      <c r="BC16" s="493" t="str">
        <f t="shared" ca="1" si="12"/>
        <v>None</v>
      </c>
      <c r="BD16" s="493" t="str">
        <f t="shared" ca="1" si="13"/>
        <v>None</v>
      </c>
      <c r="BE16" s="493" t="str">
        <f t="shared" ca="1" si="13"/>
        <v>None</v>
      </c>
      <c r="BF16" s="493" t="str">
        <f t="shared" ca="1" si="13"/>
        <v/>
      </c>
      <c r="BG16" s="493" t="str">
        <f t="shared" ca="1" si="13"/>
        <v>UBSM 0.6-2.4</v>
      </c>
      <c r="BH16" s="492" t="str">
        <f t="shared" ca="1" si="13"/>
        <v>None</v>
      </c>
      <c r="BI16" s="492" t="str">
        <f t="shared" ca="1" si="13"/>
        <v>None</v>
      </c>
      <c r="BJ16" s="492" t="str">
        <f t="shared" ca="1" si="13"/>
        <v>None</v>
      </c>
      <c r="BK16" s="492" t="str">
        <f t="shared" ca="1" si="13"/>
        <v>None</v>
      </c>
      <c r="BL16" s="492" t="str">
        <f t="shared" ca="1" si="13"/>
        <v>UBSM 0.6-2.4</v>
      </c>
      <c r="BM16" s="492" t="str">
        <f t="shared" ca="1" si="13"/>
        <v>None</v>
      </c>
      <c r="BN16" s="493" t="str">
        <f t="shared" ca="1" si="15"/>
        <v>GBF400/2700</v>
      </c>
      <c r="BO16" s="493" t="str">
        <f t="shared" ca="1" si="15"/>
        <v>GBF400/2700</v>
      </c>
      <c r="BP16" s="493" t="str">
        <f t="shared" ca="1" si="15"/>
        <v/>
      </c>
      <c r="BQ16" s="493" t="str">
        <f t="shared" ca="1" si="15"/>
        <v/>
      </c>
      <c r="BR16" s="493" t="str">
        <f t="shared" ca="1" si="15"/>
        <v/>
      </c>
      <c r="BS16" s="493" t="str">
        <f t="shared" ca="1" si="15"/>
        <v>None</v>
      </c>
      <c r="BT16" s="492" t="str">
        <f t="shared" ca="1" si="15"/>
        <v>None</v>
      </c>
      <c r="BU16" s="492" t="str">
        <f t="shared" ca="1" si="15"/>
        <v>UBSM 0.6-2.4</v>
      </c>
      <c r="BV16" s="492" t="str">
        <f t="shared" ca="1" si="15"/>
        <v>None</v>
      </c>
      <c r="BW16" s="492" t="str">
        <f t="shared" ca="1" si="15"/>
        <v>None</v>
      </c>
      <c r="BX16" s="492" t="str">
        <f t="shared" ca="1" si="15"/>
        <v>UBSM 0.6-2.4</v>
      </c>
      <c r="BY16" s="492" t="str">
        <f t="shared" ca="1" si="15"/>
        <v>None</v>
      </c>
    </row>
    <row r="17" spans="1:77" ht="15" customHeight="1" x14ac:dyDescent="0.25">
      <c r="A17" s="620"/>
      <c r="B17" s="3" t="s">
        <v>474</v>
      </c>
      <c r="E17" s="337">
        <v>1</v>
      </c>
      <c r="F17" s="337">
        <v>2.4</v>
      </c>
      <c r="G17" s="337">
        <v>0</v>
      </c>
      <c r="H17" s="42">
        <f t="shared" si="4"/>
        <v>0</v>
      </c>
      <c r="I17" s="42">
        <f t="shared" si="4"/>
        <v>0</v>
      </c>
      <c r="J17" s="32" t="str">
        <f t="shared" ca="1" si="2"/>
        <v>OK</v>
      </c>
      <c r="K17" s="622"/>
      <c r="L17" s="625"/>
      <c r="M17" s="628"/>
      <c r="N17" s="628"/>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4">INDEX(INDIRECT($AI17),$AS$9+1,X$4)</f>
        <v>None</v>
      </c>
      <c r="Y17" s="27">
        <f t="shared" ca="1" si="24"/>
        <v>0</v>
      </c>
      <c r="Z17" s="27">
        <f t="shared" ca="1" si="24"/>
        <v>0</v>
      </c>
      <c r="AA17" s="27">
        <f t="shared" ca="1" si="24"/>
        <v>0</v>
      </c>
      <c r="AB17" s="27">
        <f t="shared" ca="1" si="24"/>
        <v>0</v>
      </c>
      <c r="AC17" s="29">
        <f t="shared" si="7"/>
        <v>0</v>
      </c>
      <c r="AD17" s="29">
        <f t="shared" si="8"/>
        <v>0</v>
      </c>
      <c r="AE17" s="47"/>
      <c r="AF17" s="47"/>
      <c r="AG17" s="491">
        <v>8</v>
      </c>
      <c r="AH17" s="485">
        <v>1</v>
      </c>
      <c r="AI17" s="485" t="str">
        <f t="shared" si="9"/>
        <v>None</v>
      </c>
      <c r="AJ17" s="492" t="str">
        <f t="shared" ca="1" si="18"/>
        <v/>
      </c>
      <c r="AK17" s="492" t="str">
        <f t="shared" ca="1" si="18"/>
        <v>None</v>
      </c>
      <c r="AL17" s="492" t="str">
        <f t="shared" ca="1" si="18"/>
        <v>None</v>
      </c>
      <c r="AM17" s="492" t="str">
        <f t="shared" ca="1" si="18"/>
        <v>None</v>
      </c>
      <c r="AN17" s="492" t="str">
        <f t="shared" ca="1" si="18"/>
        <v>None</v>
      </c>
      <c r="AO17" s="492" t="str">
        <f t="shared" ca="1" si="18"/>
        <v>None</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None</v>
      </c>
      <c r="BB17" s="493" t="str">
        <f t="shared" ca="1" si="12"/>
        <v>None</v>
      </c>
      <c r="BC17" s="493" t="str">
        <f t="shared" ca="1" si="12"/>
        <v>None</v>
      </c>
      <c r="BD17" s="493" t="str">
        <f t="shared" ca="1" si="13"/>
        <v>None</v>
      </c>
      <c r="BE17" s="493" t="str">
        <f t="shared" ca="1" si="13"/>
        <v>None</v>
      </c>
      <c r="BF17" s="493" t="str">
        <f t="shared" ca="1" si="13"/>
        <v/>
      </c>
      <c r="BG17" s="493" t="str">
        <f t="shared" ca="1" si="13"/>
        <v>UBMP 0.4-0.6</v>
      </c>
      <c r="BH17" s="492" t="str">
        <f t="shared" ca="1" si="13"/>
        <v>None</v>
      </c>
      <c r="BI17" s="492" t="str">
        <f t="shared" ca="1" si="13"/>
        <v>None</v>
      </c>
      <c r="BJ17" s="492" t="str">
        <f t="shared" ca="1" si="13"/>
        <v>None</v>
      </c>
      <c r="BK17" s="492" t="str">
        <f t="shared" ca="1" si="13"/>
        <v>None</v>
      </c>
      <c r="BL17" s="492" t="str">
        <f t="shared" ca="1" si="13"/>
        <v>UBMP 0.4-0.6</v>
      </c>
      <c r="BM17" s="492" t="str">
        <f t="shared" ca="1" si="13"/>
        <v>None</v>
      </c>
      <c r="BN17" s="493" t="str">
        <f t="shared" ca="1" si="15"/>
        <v>GBF400/3000</v>
      </c>
      <c r="BO17" s="493" t="str">
        <f t="shared" ca="1" si="15"/>
        <v>GBF400/3000</v>
      </c>
      <c r="BP17" s="493" t="str">
        <f t="shared" ca="1" si="15"/>
        <v/>
      </c>
      <c r="BQ17" s="493" t="str">
        <f t="shared" ca="1" si="15"/>
        <v/>
      </c>
      <c r="BR17" s="493" t="str">
        <f t="shared" ca="1" si="15"/>
        <v/>
      </c>
      <c r="BS17" s="493" t="str">
        <f t="shared" ca="1" si="15"/>
        <v>None</v>
      </c>
      <c r="BT17" s="492" t="str">
        <f t="shared" ca="1" si="15"/>
        <v>None</v>
      </c>
      <c r="BU17" s="492" t="str">
        <f t="shared" ca="1" si="15"/>
        <v>UBMP 0.4-0.6</v>
      </c>
      <c r="BV17" s="492" t="str">
        <f t="shared" ca="1" si="15"/>
        <v>None</v>
      </c>
      <c r="BW17" s="492" t="str">
        <f t="shared" ca="1" si="15"/>
        <v>None</v>
      </c>
      <c r="BX17" s="492" t="str">
        <f t="shared" ca="1" si="15"/>
        <v>UBMP 0.4-0.6</v>
      </c>
      <c r="BY17" s="492" t="str">
        <f t="shared" ca="1" si="15"/>
        <v>None</v>
      </c>
    </row>
    <row r="18" spans="1:77" x14ac:dyDescent="0.25">
      <c r="A18" s="620"/>
      <c r="B18" s="3" t="s">
        <v>473</v>
      </c>
      <c r="E18" s="337">
        <v>1</v>
      </c>
      <c r="F18" s="337">
        <v>2.4</v>
      </c>
      <c r="G18" s="337">
        <v>0</v>
      </c>
      <c r="H18" s="42">
        <f t="shared" si="4"/>
        <v>0</v>
      </c>
      <c r="I18" s="42">
        <f t="shared" si="4"/>
        <v>0</v>
      </c>
      <c r="J18" s="32" t="str">
        <f t="shared" ca="1" si="2"/>
        <v>OK</v>
      </c>
      <c r="K18" s="622"/>
      <c r="L18" s="625"/>
      <c r="M18" s="628"/>
      <c r="N18" s="628"/>
      <c r="O18" s="617"/>
      <c r="P18" s="46"/>
      <c r="Q18" s="46"/>
      <c r="R18" s="46"/>
      <c r="S18" s="46"/>
      <c r="T18" s="46"/>
      <c r="V18" s="20">
        <f t="shared" si="5"/>
        <v>0</v>
      </c>
      <c r="W18" s="27" t="str">
        <f ca="1">INDEX(INDIRECT($AI18),$AT$9+1,W$4)</f>
        <v>None</v>
      </c>
      <c r="X18" s="27" t="str">
        <f t="shared" ref="X18:AB18" ca="1" si="25">INDEX(INDIRECT($AI18),$AT$9+1,X$4)</f>
        <v>None</v>
      </c>
      <c r="Y18" s="27">
        <f t="shared" ca="1" si="25"/>
        <v>0</v>
      </c>
      <c r="Z18" s="27">
        <f t="shared" ca="1" si="25"/>
        <v>0</v>
      </c>
      <c r="AA18" s="27">
        <f t="shared" ca="1" si="25"/>
        <v>0</v>
      </c>
      <c r="AB18" s="27">
        <f t="shared" ca="1" si="25"/>
        <v>0</v>
      </c>
      <c r="AC18" s="29">
        <f t="shared" si="7"/>
        <v>0</v>
      </c>
      <c r="AD18" s="29">
        <f t="shared" si="8"/>
        <v>0</v>
      </c>
      <c r="AE18" s="47"/>
      <c r="AF18" s="47"/>
      <c r="AG18" s="491">
        <v>9</v>
      </c>
      <c r="AH18" s="485">
        <v>1</v>
      </c>
      <c r="AI18" s="485" t="str">
        <f t="shared" si="9"/>
        <v>None</v>
      </c>
      <c r="AJ18" s="492" t="str">
        <f t="shared" ca="1" si="18"/>
        <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UBMP 0.6-1.2</v>
      </c>
      <c r="BH18" s="492" t="str">
        <f t="shared" ca="1" si="13"/>
        <v/>
      </c>
      <c r="BI18" s="492" t="str">
        <f t="shared" ca="1" si="13"/>
        <v/>
      </c>
      <c r="BJ18" s="492" t="str">
        <f t="shared" ca="1" si="13"/>
        <v/>
      </c>
      <c r="BK18" s="492" t="str">
        <f t="shared" ca="1" si="13"/>
        <v/>
      </c>
      <c r="BL18" s="492" t="str">
        <f t="shared" ca="1" si="13"/>
        <v>UBMP 0.6-1.2</v>
      </c>
      <c r="BM18" s="492" t="str">
        <f t="shared" ca="1" si="13"/>
        <v/>
      </c>
      <c r="BN18" s="493" t="str">
        <f t="shared" ca="1" si="15"/>
        <v>GBF535S/2100</v>
      </c>
      <c r="BO18" s="493" t="str">
        <f t="shared" ca="1" si="15"/>
        <v>GBF535S/2100</v>
      </c>
      <c r="BP18" s="493" t="str">
        <f t="shared" ca="1" si="15"/>
        <v/>
      </c>
      <c r="BQ18" s="493" t="str">
        <f t="shared" ca="1" si="15"/>
        <v/>
      </c>
      <c r="BR18" s="493" t="str">
        <f t="shared" ca="1" si="15"/>
        <v/>
      </c>
      <c r="BS18" s="493" t="str">
        <f t="shared" ca="1" si="15"/>
        <v/>
      </c>
      <c r="BT18" s="492" t="str">
        <f t="shared" ca="1" si="15"/>
        <v/>
      </c>
      <c r="BU18" s="492" t="str">
        <f t="shared" ca="1" si="15"/>
        <v>UBMP 0.6-1.2</v>
      </c>
      <c r="BV18" s="492" t="str">
        <f t="shared" ca="1" si="15"/>
        <v/>
      </c>
      <c r="BW18" s="492" t="str">
        <f t="shared" ca="1" si="15"/>
        <v/>
      </c>
      <c r="BX18" s="492" t="str">
        <f t="shared" ca="1" si="15"/>
        <v>UBMP 0.6-1.2</v>
      </c>
      <c r="BY18" s="492" t="str">
        <f t="shared" ca="1" si="15"/>
        <v/>
      </c>
    </row>
    <row r="19" spans="1:77" ht="15.75" thickBot="1" x14ac:dyDescent="0.3">
      <c r="A19" s="620"/>
      <c r="B19" s="3" t="s">
        <v>475</v>
      </c>
      <c r="E19" s="338">
        <v>1</v>
      </c>
      <c r="F19" s="338">
        <v>2.4</v>
      </c>
      <c r="G19" s="338">
        <v>0</v>
      </c>
      <c r="H19" s="43">
        <f t="shared" si="4"/>
        <v>0</v>
      </c>
      <c r="I19" s="43">
        <f t="shared" si="4"/>
        <v>0</v>
      </c>
      <c r="J19" s="32" t="str">
        <f t="shared" ca="1" si="2"/>
        <v>OK</v>
      </c>
      <c r="K19" s="623"/>
      <c r="L19" s="626"/>
      <c r="M19" s="629"/>
      <c r="N19" s="629"/>
      <c r="O19" s="617"/>
      <c r="P19" s="46"/>
      <c r="Q19" s="46"/>
      <c r="R19" s="46"/>
      <c r="S19" s="46"/>
      <c r="T19" s="46"/>
      <c r="V19" s="20">
        <f t="shared" si="5"/>
        <v>0</v>
      </c>
      <c r="W19" s="27" t="str">
        <f ca="1">INDEX(INDIRECT($AI19),$AU$9+1,W$4)</f>
        <v>None</v>
      </c>
      <c r="X19" s="27" t="str">
        <f t="shared" ref="X19:AB19" ca="1" si="26">INDEX(INDIRECT($AI19),$AU$9+1,X$4)</f>
        <v>None</v>
      </c>
      <c r="Y19" s="27">
        <f t="shared" ca="1" si="26"/>
        <v>0</v>
      </c>
      <c r="Z19" s="27">
        <f t="shared" ca="1" si="26"/>
        <v>0</v>
      </c>
      <c r="AA19" s="27">
        <f t="shared" ca="1" si="26"/>
        <v>0</v>
      </c>
      <c r="AB19" s="27">
        <f t="shared" ca="1" si="26"/>
        <v>0</v>
      </c>
      <c r="AC19" s="29">
        <f t="shared" si="7"/>
        <v>0</v>
      </c>
      <c r="AD19" s="29">
        <f t="shared" si="8"/>
        <v>0</v>
      </c>
      <c r="AE19" s="47"/>
      <c r="AF19" s="47"/>
      <c r="AG19" s="491">
        <v>10</v>
      </c>
      <c r="AH19" s="485">
        <v>1</v>
      </c>
      <c r="AI19" s="485" t="str">
        <f t="shared" si="9"/>
        <v>None</v>
      </c>
      <c r="AJ19" s="492" t="str">
        <f t="shared" ca="1" si="18"/>
        <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UBMP 1.2-2.4</v>
      </c>
      <c r="BH19" s="492" t="str">
        <f t="shared" ca="1" si="13"/>
        <v/>
      </c>
      <c r="BI19" s="492" t="str">
        <f t="shared" ca="1" si="13"/>
        <v/>
      </c>
      <c r="BJ19" s="492" t="str">
        <f t="shared" ca="1" si="13"/>
        <v/>
      </c>
      <c r="BK19" s="492" t="str">
        <f t="shared" ca="1" si="13"/>
        <v/>
      </c>
      <c r="BL19" s="492" t="str">
        <f t="shared" ca="1" si="13"/>
        <v>UBMP 1.2-2.4</v>
      </c>
      <c r="BM19" s="492" t="str">
        <f t="shared" ca="1" si="13"/>
        <v/>
      </c>
      <c r="BN19" s="493" t="str">
        <f t="shared" ca="1" si="15"/>
        <v>GBF535/2400</v>
      </c>
      <c r="BO19" s="493" t="str">
        <f t="shared" ca="1" si="15"/>
        <v>GBF535/2400</v>
      </c>
      <c r="BP19" s="493" t="str">
        <f t="shared" ca="1" si="15"/>
        <v/>
      </c>
      <c r="BQ19" s="493" t="str">
        <f t="shared" ca="1" si="15"/>
        <v/>
      </c>
      <c r="BR19" s="493" t="str">
        <f t="shared" ca="1" si="15"/>
        <v/>
      </c>
      <c r="BS19" s="493" t="str">
        <f t="shared" ca="1" si="15"/>
        <v/>
      </c>
      <c r="BT19" s="492" t="str">
        <f t="shared" ca="1" si="15"/>
        <v/>
      </c>
      <c r="BU19" s="492" t="str">
        <f t="shared" ca="1" si="15"/>
        <v>UBMP 1.2-2.4</v>
      </c>
      <c r="BV19" s="492" t="str">
        <f t="shared" ca="1" si="15"/>
        <v/>
      </c>
      <c r="BW19" s="492" t="str">
        <f t="shared" ca="1" si="15"/>
        <v/>
      </c>
      <c r="BX19" s="492" t="str">
        <f t="shared" ca="1" si="15"/>
        <v>UBMP 1.2-2.4</v>
      </c>
      <c r="BY19" s="492" t="str">
        <f t="shared" ca="1" si="15"/>
        <v/>
      </c>
    </row>
    <row r="20" spans="1:77" ht="15.75" customHeight="1" thickTop="1" x14ac:dyDescent="0.25">
      <c r="A20" s="619" t="s">
        <v>480</v>
      </c>
      <c r="B20" s="3" t="s">
        <v>481</v>
      </c>
      <c r="E20" s="336">
        <v>1</v>
      </c>
      <c r="F20" s="336">
        <v>2.4</v>
      </c>
      <c r="G20" s="337">
        <v>0</v>
      </c>
      <c r="H20" s="44">
        <f t="shared" si="4"/>
        <v>0</v>
      </c>
      <c r="I20" s="44">
        <f t="shared" si="4"/>
        <v>0</v>
      </c>
      <c r="J20" s="32" t="str">
        <f t="shared" ca="1" si="2"/>
        <v>OK</v>
      </c>
      <c r="K20" s="621">
        <f>MIN(SUM(H20:H25),SUM(I20:I25))</f>
        <v>0</v>
      </c>
      <c r="L20" s="624">
        <v>0</v>
      </c>
      <c r="M20" s="627" t="str">
        <f t="shared" ref="M20" si="27">IF(K20=0,"",MAX(100,0.5*MAX(H$3,I$3)/U$15))</f>
        <v/>
      </c>
      <c r="N20" s="627" t="str">
        <f>IF(K20=0,"",MAX(M20,L20*15))</f>
        <v/>
      </c>
      <c r="O20" s="616" t="str">
        <f>IF(K20=0,"",IF(M20&lt;=K20,"OK if internal bracing line", "NG if internal bracing line"))</f>
        <v/>
      </c>
      <c r="P20" s="46"/>
      <c r="Q20" s="46"/>
      <c r="R20" s="46"/>
      <c r="S20" s="46"/>
      <c r="T20" s="46"/>
      <c r="V20" s="20">
        <f t="shared" si="5"/>
        <v>0</v>
      </c>
      <c r="W20" s="27" t="str">
        <f ca="1">INDEX(INDIRECT($AI20),$AV$9+1,W$4)</f>
        <v>None</v>
      </c>
      <c r="X20" s="27" t="str">
        <f t="shared" ref="X20:AB20" ca="1" si="28">INDEX(INDIRECT($AI20),$AV$9+1,X$4)</f>
        <v>None</v>
      </c>
      <c r="Y20" s="27">
        <f t="shared" ca="1" si="28"/>
        <v>0</v>
      </c>
      <c r="Z20" s="27">
        <f t="shared" ca="1" si="28"/>
        <v>0</v>
      </c>
      <c r="AA20" s="27">
        <f t="shared" ca="1" si="28"/>
        <v>0</v>
      </c>
      <c r="AB20" s="27">
        <f t="shared" ca="1" si="28"/>
        <v>0</v>
      </c>
      <c r="AC20" s="29">
        <f t="shared" si="7"/>
        <v>0</v>
      </c>
      <c r="AD20" s="29">
        <f t="shared" si="8"/>
        <v>0</v>
      </c>
      <c r="AE20" s="47"/>
      <c r="AF20" s="47"/>
      <c r="AG20" s="491">
        <v>11</v>
      </c>
      <c r="AH20" s="485">
        <v>1</v>
      </c>
      <c r="AI20" s="485" t="str">
        <f t="shared" si="9"/>
        <v>None</v>
      </c>
      <c r="AJ20" s="492" t="str">
        <f t="shared" ca="1" si="18"/>
        <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UB1FR 0.4-1.2</v>
      </c>
      <c r="BH20" s="492" t="str">
        <f t="shared" ca="1" si="13"/>
        <v/>
      </c>
      <c r="BI20" s="492" t="str">
        <f t="shared" ca="1" si="13"/>
        <v/>
      </c>
      <c r="BJ20" s="492" t="str">
        <f t="shared" ca="1" si="13"/>
        <v/>
      </c>
      <c r="BK20" s="492" t="str">
        <f t="shared" ca="1" si="13"/>
        <v/>
      </c>
      <c r="BL20" s="492" t="str">
        <f t="shared" ca="1" si="13"/>
        <v>UB1FR 0.4-1.2</v>
      </c>
      <c r="BM20" s="492" t="str">
        <f t="shared" ca="1" si="13"/>
        <v/>
      </c>
      <c r="BN20" s="493" t="str">
        <f t="shared" ca="1" si="15"/>
        <v>GBF535/2700</v>
      </c>
      <c r="BO20" s="493" t="str">
        <f t="shared" ca="1" si="15"/>
        <v>GBF535/2700</v>
      </c>
      <c r="BP20" s="493" t="str">
        <f t="shared" ca="1" si="15"/>
        <v/>
      </c>
      <c r="BQ20" s="493" t="str">
        <f t="shared" ca="1" si="15"/>
        <v/>
      </c>
      <c r="BR20" s="493" t="str">
        <f t="shared" ca="1" si="15"/>
        <v/>
      </c>
      <c r="BS20" s="493" t="str">
        <f t="shared" ca="1" si="15"/>
        <v/>
      </c>
      <c r="BT20" s="492" t="str">
        <f t="shared" ca="1" si="15"/>
        <v/>
      </c>
      <c r="BU20" s="492" t="str">
        <f t="shared" ca="1" si="15"/>
        <v>UB1FR 0.4-1.2</v>
      </c>
      <c r="BV20" s="492" t="str">
        <f t="shared" ca="1" si="15"/>
        <v/>
      </c>
      <c r="BW20" s="492" t="str">
        <f t="shared" ca="1" si="15"/>
        <v/>
      </c>
      <c r="BX20" s="492" t="str">
        <f t="shared" ca="1" si="15"/>
        <v>UB1FR 0.4-1.2</v>
      </c>
      <c r="BY20" s="492" t="str">
        <f t="shared" ca="1" si="15"/>
        <v/>
      </c>
    </row>
    <row r="21" spans="1:77" x14ac:dyDescent="0.25">
      <c r="A21" s="620"/>
      <c r="B21" s="3" t="s">
        <v>482</v>
      </c>
      <c r="E21" s="337">
        <v>1</v>
      </c>
      <c r="F21" s="337">
        <v>2.4</v>
      </c>
      <c r="G21" s="337">
        <v>0</v>
      </c>
      <c r="H21" s="42">
        <f t="shared" si="4"/>
        <v>0</v>
      </c>
      <c r="I21" s="42">
        <f t="shared" si="4"/>
        <v>0</v>
      </c>
      <c r="J21" s="32" t="str">
        <f t="shared" ca="1" si="2"/>
        <v>OK</v>
      </c>
      <c r="K21" s="622"/>
      <c r="L21" s="625"/>
      <c r="M21" s="628"/>
      <c r="N21" s="628"/>
      <c r="O21" s="617"/>
      <c r="P21" s="46"/>
      <c r="Q21" s="46"/>
      <c r="R21" s="46"/>
      <c r="S21" s="46"/>
      <c r="T21" s="46"/>
      <c r="V21" s="20">
        <f t="shared" si="5"/>
        <v>0</v>
      </c>
      <c r="W21" s="27" t="str">
        <f ca="1">INDEX(INDIRECT($AI21),$AW$9+1,W$4)</f>
        <v>None</v>
      </c>
      <c r="X21" s="27" t="str">
        <f t="shared" ref="X21:AB21" ca="1" si="29">INDEX(INDIRECT($AI21),$AW$9+1,X$4)</f>
        <v>None</v>
      </c>
      <c r="Y21" s="27">
        <f t="shared" ca="1" si="29"/>
        <v>0</v>
      </c>
      <c r="Z21" s="27">
        <f t="shared" ca="1" si="29"/>
        <v>0</v>
      </c>
      <c r="AA21" s="27">
        <f t="shared" ca="1" si="29"/>
        <v>0</v>
      </c>
      <c r="AB21" s="27">
        <f t="shared" ca="1" si="29"/>
        <v>0</v>
      </c>
      <c r="AC21" s="29">
        <f t="shared" si="7"/>
        <v>0</v>
      </c>
      <c r="AD21" s="29">
        <f t="shared" si="8"/>
        <v>0</v>
      </c>
      <c r="AE21" s="47"/>
      <c r="AF21" s="47"/>
      <c r="AG21" s="491">
        <v>12</v>
      </c>
      <c r="AH21" s="485">
        <v>1</v>
      </c>
      <c r="AI21" s="485" t="str">
        <f t="shared" si="9"/>
        <v>None</v>
      </c>
      <c r="AJ21" s="492" t="str">
        <f t="shared" ca="1" si="18"/>
        <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UB1FR 1.2-4.8</v>
      </c>
      <c r="BH21" s="492" t="str">
        <f t="shared" ca="1" si="13"/>
        <v/>
      </c>
      <c r="BI21" s="492" t="str">
        <f t="shared" ca="1" si="13"/>
        <v/>
      </c>
      <c r="BJ21" s="492" t="str">
        <f t="shared" ca="1" si="13"/>
        <v/>
      </c>
      <c r="BK21" s="492" t="str">
        <f t="shared" ca="1" si="13"/>
        <v/>
      </c>
      <c r="BL21" s="492" t="str">
        <f t="shared" ca="1" si="13"/>
        <v>UB1FR 1.2-4.8</v>
      </c>
      <c r="BM21" s="492" t="str">
        <f t="shared" ca="1" si="13"/>
        <v/>
      </c>
      <c r="BN21" s="493" t="str">
        <f t="shared" ca="1" si="15"/>
        <v>GBF535/3000</v>
      </c>
      <c r="BO21" s="493" t="str">
        <f t="shared" ca="1" si="15"/>
        <v>GBF535/3000</v>
      </c>
      <c r="BP21" s="493" t="str">
        <f t="shared" ca="1" si="15"/>
        <v/>
      </c>
      <c r="BQ21" s="493" t="str">
        <f t="shared" ca="1" si="15"/>
        <v/>
      </c>
      <c r="BR21" s="493" t="str">
        <f t="shared" ca="1" si="15"/>
        <v/>
      </c>
      <c r="BS21" s="493" t="str">
        <f t="shared" ca="1" si="15"/>
        <v/>
      </c>
      <c r="BT21" s="492" t="str">
        <f t="shared" ca="1" si="15"/>
        <v/>
      </c>
      <c r="BU21" s="492" t="str">
        <f t="shared" ca="1" si="15"/>
        <v>UB1FR 1.2-4.8</v>
      </c>
      <c r="BV21" s="492" t="str">
        <f t="shared" ca="1" si="15"/>
        <v/>
      </c>
      <c r="BW21" s="492" t="str">
        <f t="shared" ca="1" si="15"/>
        <v/>
      </c>
      <c r="BX21" s="492" t="str">
        <f t="shared" ca="1" si="15"/>
        <v>UB1FR 1.2-4.8</v>
      </c>
      <c r="BY21" s="492" t="str">
        <f t="shared" ca="1" si="15"/>
        <v/>
      </c>
    </row>
    <row r="22" spans="1:77" x14ac:dyDescent="0.25">
      <c r="A22" s="620"/>
      <c r="B22" s="3" t="s">
        <v>483</v>
      </c>
      <c r="E22" s="337">
        <v>1</v>
      </c>
      <c r="F22" s="337">
        <v>2.4</v>
      </c>
      <c r="G22" s="337">
        <v>0</v>
      </c>
      <c r="H22" s="42">
        <f t="shared" si="4"/>
        <v>0</v>
      </c>
      <c r="I22" s="42">
        <f t="shared" si="4"/>
        <v>0</v>
      </c>
      <c r="J22" s="32" t="str">
        <f t="shared" ca="1" si="2"/>
        <v>OK</v>
      </c>
      <c r="K22" s="622"/>
      <c r="L22" s="625"/>
      <c r="M22" s="628"/>
      <c r="N22" s="628"/>
      <c r="O22" s="617"/>
      <c r="P22" s="46"/>
      <c r="Q22" s="46"/>
      <c r="R22" s="46"/>
      <c r="S22" s="46"/>
      <c r="T22" s="46"/>
      <c r="V22" s="20">
        <f t="shared" si="5"/>
        <v>0</v>
      </c>
      <c r="W22" s="27" t="str">
        <f ca="1">INDEX(INDIRECT($AI22),$AX$9+1,W$4)</f>
        <v>None</v>
      </c>
      <c r="X22" s="27" t="str">
        <f t="shared" ref="X22:AB22" ca="1" si="30">INDEX(INDIRECT($AI22),$AX$9+1,X$4)</f>
        <v>None</v>
      </c>
      <c r="Y22" s="27">
        <f t="shared" ca="1" si="30"/>
        <v>0</v>
      </c>
      <c r="Z22" s="27">
        <f t="shared" ca="1" si="30"/>
        <v>0</v>
      </c>
      <c r="AA22" s="27">
        <f t="shared" ca="1" si="30"/>
        <v>0</v>
      </c>
      <c r="AB22" s="27">
        <f t="shared" ca="1" si="30"/>
        <v>0</v>
      </c>
      <c r="AC22" s="29">
        <f t="shared" si="7"/>
        <v>0</v>
      </c>
      <c r="AD22" s="29">
        <f t="shared" si="8"/>
        <v>0</v>
      </c>
      <c r="AE22" s="47"/>
      <c r="AF22" s="47"/>
      <c r="AG22" s="491">
        <v>13</v>
      </c>
      <c r="AH22" s="485">
        <v>1</v>
      </c>
      <c r="AI22" s="485" t="str">
        <f t="shared" si="9"/>
        <v>None</v>
      </c>
      <c r="AJ22" s="492" t="str">
        <f t="shared" ca="1" si="18"/>
        <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UB2FR 0.4-1.2</v>
      </c>
      <c r="BH22" s="492" t="str">
        <f t="shared" ca="1" si="13"/>
        <v/>
      </c>
      <c r="BI22" s="492" t="str">
        <f t="shared" ca="1" si="13"/>
        <v/>
      </c>
      <c r="BJ22" s="492" t="str">
        <f t="shared" ca="1" si="13"/>
        <v/>
      </c>
      <c r="BK22" s="492" t="str">
        <f t="shared" ca="1" si="13"/>
        <v/>
      </c>
      <c r="BL22" s="492" t="str">
        <f t="shared" ca="1" si="13"/>
        <v>UB2FR 0.4-1.2</v>
      </c>
      <c r="BM22" s="492" t="str">
        <f t="shared" ca="1" si="13"/>
        <v/>
      </c>
      <c r="BN22" s="493" t="str">
        <f t="shared" ca="1" si="15"/>
        <v>GBF600S/2100</v>
      </c>
      <c r="BO22" s="493" t="str">
        <f t="shared" ca="1" si="15"/>
        <v>GBF600S/2100</v>
      </c>
      <c r="BP22" s="493" t="str">
        <f t="shared" ca="1" si="15"/>
        <v/>
      </c>
      <c r="BQ22" s="493" t="str">
        <f t="shared" ca="1" si="15"/>
        <v/>
      </c>
      <c r="BR22" s="493" t="str">
        <f t="shared" ca="1" si="15"/>
        <v/>
      </c>
      <c r="BS22" s="493" t="str">
        <f t="shared" ca="1" si="15"/>
        <v/>
      </c>
      <c r="BT22" s="492" t="str">
        <f t="shared" ca="1" si="15"/>
        <v/>
      </c>
      <c r="BU22" s="492" t="str">
        <f t="shared" ca="1" si="15"/>
        <v>UB2FR 0.4-1.2</v>
      </c>
      <c r="BV22" s="492" t="str">
        <f t="shared" ca="1" si="15"/>
        <v/>
      </c>
      <c r="BW22" s="492" t="str">
        <f t="shared" ca="1" si="15"/>
        <v/>
      </c>
      <c r="BX22" s="492" t="str">
        <f t="shared" ca="1" si="15"/>
        <v>UB2FR 0.4-1.2</v>
      </c>
      <c r="BY22" s="492" t="str">
        <f t="shared" ca="1" si="15"/>
        <v/>
      </c>
    </row>
    <row r="23" spans="1:77" ht="15" customHeight="1" x14ac:dyDescent="0.25">
      <c r="A23" s="620"/>
      <c r="B23" s="3" t="s">
        <v>484</v>
      </c>
      <c r="E23" s="337">
        <v>2</v>
      </c>
      <c r="F23" s="337">
        <v>2.4</v>
      </c>
      <c r="G23" s="337">
        <v>0</v>
      </c>
      <c r="H23" s="42">
        <f t="shared" si="4"/>
        <v>0</v>
      </c>
      <c r="I23" s="42">
        <f t="shared" si="4"/>
        <v>0</v>
      </c>
      <c r="J23" s="32" t="str">
        <f t="shared" ca="1" si="2"/>
        <v>OK</v>
      </c>
      <c r="K23" s="622"/>
      <c r="L23" s="625"/>
      <c r="M23" s="628"/>
      <c r="N23" s="628"/>
      <c r="O23" s="616" t="str">
        <f>IF(K20=0,"",IF(N20&lt;=K20,"OK if external bracing line", "NG if external bracing line"))</f>
        <v/>
      </c>
      <c r="P23" s="46"/>
      <c r="Q23" s="46"/>
      <c r="R23" s="46"/>
      <c r="S23" s="46"/>
      <c r="T23" s="46"/>
      <c r="V23" s="20">
        <f t="shared" si="5"/>
        <v>0</v>
      </c>
      <c r="W23" s="27" t="str">
        <f ca="1">INDEX(INDIRECT($AI23),$AY$9+1,W$4)</f>
        <v>None</v>
      </c>
      <c r="X23" s="27" t="str">
        <f t="shared" ref="X23:AB23" ca="1" si="31">INDEX(INDIRECT($AI23),$AY$9+1,X$4)</f>
        <v>None</v>
      </c>
      <c r="Y23" s="27">
        <f t="shared" ca="1" si="31"/>
        <v>0</v>
      </c>
      <c r="Z23" s="27">
        <f t="shared" ca="1" si="31"/>
        <v>0</v>
      </c>
      <c r="AA23" s="27">
        <f t="shared" ca="1" si="31"/>
        <v>0</v>
      </c>
      <c r="AB23" s="27">
        <f t="shared" ca="1" si="31"/>
        <v>0</v>
      </c>
      <c r="AC23" s="29">
        <f t="shared" si="7"/>
        <v>0</v>
      </c>
      <c r="AD23" s="29">
        <f t="shared" si="8"/>
        <v>0</v>
      </c>
      <c r="AE23" s="47"/>
      <c r="AF23" s="47"/>
      <c r="AG23" s="491">
        <v>14</v>
      </c>
      <c r="AH23" s="485">
        <v>1</v>
      </c>
      <c r="AI23" s="485" t="str">
        <f t="shared" si="9"/>
        <v>None</v>
      </c>
      <c r="AJ23" s="492" t="str">
        <f t="shared" ca="1" si="18"/>
        <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UB2FR 1.2-2.4</v>
      </c>
      <c r="BH23" s="492" t="str">
        <f t="shared" ca="1" si="13"/>
        <v/>
      </c>
      <c r="BI23" s="492" t="str">
        <f t="shared" ca="1" si="13"/>
        <v/>
      </c>
      <c r="BJ23" s="492" t="str">
        <f t="shared" ca="1" si="13"/>
        <v/>
      </c>
      <c r="BK23" s="492" t="str">
        <f t="shared" ca="1" si="13"/>
        <v/>
      </c>
      <c r="BL23" s="492" t="str">
        <f t="shared" ca="1" si="13"/>
        <v>UB2FR 1.2-2.4</v>
      </c>
      <c r="BM23" s="492" t="str">
        <f t="shared" ca="1" si="13"/>
        <v/>
      </c>
      <c r="BN23" s="493" t="str">
        <f t="shared" ca="1" si="15"/>
        <v>GBF600/2400</v>
      </c>
      <c r="BO23" s="493" t="str">
        <f t="shared" ca="1" si="15"/>
        <v>GBF600/2400</v>
      </c>
      <c r="BP23" s="493" t="str">
        <f t="shared" ca="1" si="15"/>
        <v/>
      </c>
      <c r="BQ23" s="493" t="str">
        <f t="shared" ca="1" si="15"/>
        <v/>
      </c>
      <c r="BR23" s="493" t="str">
        <f t="shared" ca="1" si="15"/>
        <v/>
      </c>
      <c r="BS23" s="493" t="str">
        <f t="shared" ca="1" si="15"/>
        <v/>
      </c>
      <c r="BT23" s="492" t="str">
        <f t="shared" ca="1" si="15"/>
        <v/>
      </c>
      <c r="BU23" s="492" t="str">
        <f t="shared" ca="1" si="15"/>
        <v>UB2FR 1.2-2.4</v>
      </c>
      <c r="BV23" s="492" t="str">
        <f t="shared" ca="1" si="15"/>
        <v/>
      </c>
      <c r="BW23" s="492" t="str">
        <f t="shared" ca="1" si="15"/>
        <v/>
      </c>
      <c r="BX23" s="492" t="str">
        <f t="shared" ca="1" si="15"/>
        <v>UB2FR 1.2-2.4</v>
      </c>
      <c r="BY23" s="492" t="str">
        <f t="shared" ca="1" si="15"/>
        <v/>
      </c>
    </row>
    <row r="24" spans="1:77" x14ac:dyDescent="0.25">
      <c r="A24" s="620"/>
      <c r="B24" s="3" t="s">
        <v>485</v>
      </c>
      <c r="E24" s="337">
        <v>1</v>
      </c>
      <c r="F24" s="337">
        <v>2.4</v>
      </c>
      <c r="G24" s="337">
        <v>0</v>
      </c>
      <c r="H24" s="42">
        <f t="shared" si="4"/>
        <v>0</v>
      </c>
      <c r="I24" s="42">
        <f t="shared" si="4"/>
        <v>0</v>
      </c>
      <c r="J24" s="32" t="str">
        <f t="shared" ca="1" si="2"/>
        <v>OK</v>
      </c>
      <c r="K24" s="622"/>
      <c r="L24" s="625"/>
      <c r="M24" s="628"/>
      <c r="N24" s="628"/>
      <c r="O24" s="617"/>
      <c r="P24" s="46"/>
      <c r="Q24" s="46"/>
      <c r="R24" s="46"/>
      <c r="S24" s="46"/>
      <c r="T24" s="46"/>
      <c r="V24" s="20">
        <f t="shared" si="5"/>
        <v>0</v>
      </c>
      <c r="W24" s="27" t="str">
        <f ca="1">INDEX(INDIRECT($AI24),$AZ$9+1,W$4)</f>
        <v>None</v>
      </c>
      <c r="X24" s="27" t="str">
        <f t="shared" ref="X24:AB24" ca="1" si="32">INDEX(INDIRECT($AI24),$AZ$9+1,X$4)</f>
        <v>None</v>
      </c>
      <c r="Y24" s="27">
        <f t="shared" ca="1" si="32"/>
        <v>0</v>
      </c>
      <c r="Z24" s="27">
        <f t="shared" ca="1" si="32"/>
        <v>0</v>
      </c>
      <c r="AA24" s="27">
        <f t="shared" ca="1" si="32"/>
        <v>0</v>
      </c>
      <c r="AB24" s="27">
        <f t="shared" ca="1" si="32"/>
        <v>0</v>
      </c>
      <c r="AC24" s="29">
        <f t="shared" si="7"/>
        <v>0</v>
      </c>
      <c r="AD24" s="29">
        <f t="shared" si="8"/>
        <v>0</v>
      </c>
      <c r="AE24" s="47"/>
      <c r="AF24" s="47"/>
      <c r="AG24" s="491">
        <v>15</v>
      </c>
      <c r="AH24" s="485">
        <v>1</v>
      </c>
      <c r="AI24" s="485" t="str">
        <f t="shared" si="9"/>
        <v>None</v>
      </c>
      <c r="AJ24" s="492" t="str">
        <f t="shared" ca="1" si="18"/>
        <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UBFRP 0.4-1.2</v>
      </c>
      <c r="BH24" s="492" t="str">
        <f t="shared" ca="1" si="13"/>
        <v/>
      </c>
      <c r="BI24" s="492" t="str">
        <f t="shared" ca="1" si="13"/>
        <v/>
      </c>
      <c r="BJ24" s="492" t="str">
        <f t="shared" ca="1" si="13"/>
        <v/>
      </c>
      <c r="BK24" s="492" t="str">
        <f t="shared" ca="1" si="13"/>
        <v/>
      </c>
      <c r="BL24" s="492" t="str">
        <f t="shared" ca="1" si="13"/>
        <v>UBFRP 0.4-1.2</v>
      </c>
      <c r="BM24" s="492" t="str">
        <f t="shared" ca="1" si="13"/>
        <v/>
      </c>
      <c r="BN24" s="493" t="str">
        <f t="shared" ca="1" si="15"/>
        <v>GBF600/2700</v>
      </c>
      <c r="BO24" s="493" t="str">
        <f t="shared" ca="1" si="15"/>
        <v>GBF600/2700</v>
      </c>
      <c r="BP24" s="493" t="str">
        <f t="shared" ca="1" si="15"/>
        <v/>
      </c>
      <c r="BQ24" s="493" t="str">
        <f t="shared" ca="1" si="15"/>
        <v/>
      </c>
      <c r="BR24" s="493" t="str">
        <f t="shared" ca="1" si="15"/>
        <v/>
      </c>
      <c r="BS24" s="493" t="str">
        <f t="shared" ca="1" si="15"/>
        <v/>
      </c>
      <c r="BT24" s="492" t="str">
        <f t="shared" ca="1" si="15"/>
        <v/>
      </c>
      <c r="BU24" s="492" t="str">
        <f t="shared" ca="1" si="15"/>
        <v>UBFRP 0.4-1.2</v>
      </c>
      <c r="BV24" s="492" t="str">
        <f t="shared" ca="1" si="15"/>
        <v/>
      </c>
      <c r="BW24" s="492" t="str">
        <f t="shared" ca="1" si="15"/>
        <v/>
      </c>
      <c r="BX24" s="492" t="str">
        <f t="shared" ca="1" si="15"/>
        <v>UBFRP 0.4-1.2</v>
      </c>
      <c r="BY24" s="492" t="str">
        <f t="shared" ca="1" si="15"/>
        <v/>
      </c>
    </row>
    <row r="25" spans="1:77" ht="15.75" thickBot="1" x14ac:dyDescent="0.3">
      <c r="A25" s="620"/>
      <c r="B25" s="3" t="s">
        <v>486</v>
      </c>
      <c r="E25" s="338">
        <v>1</v>
      </c>
      <c r="F25" s="338">
        <v>2.4</v>
      </c>
      <c r="G25" s="338">
        <v>0</v>
      </c>
      <c r="H25" s="43">
        <f t="shared" si="4"/>
        <v>0</v>
      </c>
      <c r="I25" s="43">
        <f t="shared" si="4"/>
        <v>0</v>
      </c>
      <c r="J25" s="32" t="str">
        <f t="shared" ca="1" si="2"/>
        <v>OK</v>
      </c>
      <c r="K25" s="623"/>
      <c r="L25" s="626"/>
      <c r="M25" s="629"/>
      <c r="N25" s="629"/>
      <c r="O25" s="617"/>
      <c r="P25" s="46"/>
      <c r="Q25" s="46"/>
      <c r="R25" s="46"/>
      <c r="S25" s="46"/>
      <c r="T25" s="46"/>
      <c r="V25" s="20">
        <f t="shared" si="5"/>
        <v>0</v>
      </c>
      <c r="W25" s="27" t="str">
        <f ca="1">INDEX(INDIRECT($AI25),$BA$9+1,W$4)</f>
        <v>None</v>
      </c>
      <c r="X25" s="27" t="str">
        <f t="shared" ref="X25:AB25" ca="1" si="33">INDEX(INDIRECT($AI25),$BA$9+1,X$4)</f>
        <v>None</v>
      </c>
      <c r="Y25" s="27">
        <f t="shared" ca="1" si="33"/>
        <v>0</v>
      </c>
      <c r="Z25" s="27">
        <f t="shared" ca="1" si="33"/>
        <v>0</v>
      </c>
      <c r="AA25" s="27">
        <f t="shared" ca="1" si="33"/>
        <v>0</v>
      </c>
      <c r="AB25" s="27">
        <f t="shared" ca="1" si="33"/>
        <v>0</v>
      </c>
      <c r="AC25" s="29">
        <f t="shared" si="7"/>
        <v>0</v>
      </c>
      <c r="AD25" s="29">
        <f t="shared" si="8"/>
        <v>0</v>
      </c>
      <c r="AE25" s="47"/>
      <c r="AF25" s="47"/>
      <c r="AG25" s="491">
        <v>16</v>
      </c>
      <c r="AH25" s="485">
        <v>1</v>
      </c>
      <c r="AI25" s="485" t="str">
        <f t="shared" si="9"/>
        <v>None</v>
      </c>
      <c r="AJ25" s="492" t="str">
        <f t="shared" ca="1" si="18"/>
        <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UBFRP 1.2-2.4</v>
      </c>
      <c r="BH25" s="492" t="str">
        <f t="shared" ca="1" si="13"/>
        <v/>
      </c>
      <c r="BI25" s="492" t="str">
        <f t="shared" ca="1" si="13"/>
        <v/>
      </c>
      <c r="BJ25" s="492" t="str">
        <f t="shared" ca="1" si="13"/>
        <v/>
      </c>
      <c r="BK25" s="492" t="str">
        <f t="shared" ca="1" si="13"/>
        <v/>
      </c>
      <c r="BL25" s="492" t="str">
        <f t="shared" ca="1" si="13"/>
        <v>UBFRP 1.2-2.4</v>
      </c>
      <c r="BM25" s="492" t="str">
        <f t="shared" ca="1" si="13"/>
        <v/>
      </c>
      <c r="BN25" s="493" t="str">
        <f t="shared" ca="1" si="15"/>
        <v>GBF600/3000</v>
      </c>
      <c r="BO25" s="493" t="str">
        <f t="shared" ca="1" si="15"/>
        <v>GBF600/3000</v>
      </c>
      <c r="BP25" s="493" t="str">
        <f t="shared" ca="1" si="15"/>
        <v/>
      </c>
      <c r="BQ25" s="493" t="str">
        <f t="shared" ca="1" si="15"/>
        <v/>
      </c>
      <c r="BR25" s="493" t="str">
        <f t="shared" ca="1" si="15"/>
        <v/>
      </c>
      <c r="BS25" s="493" t="str">
        <f t="shared" ca="1" si="15"/>
        <v/>
      </c>
      <c r="BT25" s="492" t="str">
        <f t="shared" ca="1" si="15"/>
        <v/>
      </c>
      <c r="BU25" s="492" t="str">
        <f t="shared" ca="1" si="15"/>
        <v>UBFRP 1.2-2.4</v>
      </c>
      <c r="BV25" s="492" t="str">
        <f t="shared" ca="1" si="15"/>
        <v/>
      </c>
      <c r="BW25" s="492" t="str">
        <f t="shared" ca="1" si="15"/>
        <v/>
      </c>
      <c r="BX25" s="492" t="str">
        <f t="shared" ca="1" si="15"/>
        <v>UBFRP 1.2-2.4</v>
      </c>
      <c r="BY25" s="492" t="str">
        <f t="shared" ca="1" si="15"/>
        <v/>
      </c>
    </row>
    <row r="26" spans="1:77" ht="15.75" customHeight="1" thickTop="1" x14ac:dyDescent="0.25">
      <c r="A26" s="619" t="s">
        <v>487</v>
      </c>
      <c r="B26" s="3" t="s">
        <v>490</v>
      </c>
      <c r="E26" s="336">
        <v>1</v>
      </c>
      <c r="F26" s="336">
        <v>2.4</v>
      </c>
      <c r="G26" s="337">
        <v>0</v>
      </c>
      <c r="H26" s="44">
        <f t="shared" si="4"/>
        <v>0</v>
      </c>
      <c r="I26" s="44">
        <f t="shared" si="4"/>
        <v>0</v>
      </c>
      <c r="J26" s="32" t="str">
        <f t="shared" ca="1" si="2"/>
        <v>OK</v>
      </c>
      <c r="K26" s="621">
        <f ca="1">MIN(SUM(H26:H31),SUM(I26:I31))</f>
        <v>90</v>
      </c>
      <c r="L26" s="624">
        <v>0</v>
      </c>
      <c r="M26" s="627">
        <f t="shared" ref="M26" ca="1" si="34">IF(K26=0,"",MAX(100,0.5*MAX(H$3,I$3)/U$15))</f>
        <v>100</v>
      </c>
      <c r="N26" s="627">
        <f ca="1">IF(K26=0,"",MAX(M26,L26*15))</f>
        <v>100</v>
      </c>
      <c r="O26" s="616" t="str">
        <f ca="1">IF(K26=0,"",IF(M26&lt;=K26,"OK if internal bracing line", "NG if internal bracing line"))</f>
        <v>NG if internal bracing line</v>
      </c>
      <c r="P26" s="46"/>
      <c r="Q26" s="46"/>
      <c r="R26" s="46"/>
      <c r="S26" s="46"/>
      <c r="T26" s="46"/>
      <c r="V26" s="20">
        <f t="shared" si="5"/>
        <v>0</v>
      </c>
      <c r="W26" s="27" t="str">
        <f ca="1">INDEX(INDIRECT($AI26),$BB$9+1,W$4)</f>
        <v>None</v>
      </c>
      <c r="X26" s="27" t="str">
        <f t="shared" ref="X26:AB26" ca="1" si="35">INDEX(INDIRECT($AI26),$BB$9+1,X$4)</f>
        <v>None</v>
      </c>
      <c r="Y26" s="27">
        <f t="shared" ca="1" si="35"/>
        <v>0</v>
      </c>
      <c r="Z26" s="27">
        <f t="shared" ca="1" si="35"/>
        <v>0</v>
      </c>
      <c r="AA26" s="27">
        <f t="shared" ca="1" si="35"/>
        <v>0</v>
      </c>
      <c r="AB26" s="27">
        <f t="shared" ca="1" si="35"/>
        <v>0</v>
      </c>
      <c r="AC26" s="29">
        <f t="shared" si="7"/>
        <v>0</v>
      </c>
      <c r="AD26" s="29">
        <f t="shared" si="8"/>
        <v>0</v>
      </c>
      <c r="AE26" s="47"/>
      <c r="AF26" s="47"/>
      <c r="AG26" s="491">
        <v>17</v>
      </c>
      <c r="AH26" s="485">
        <v>1</v>
      </c>
      <c r="AI26" s="485" t="str">
        <f t="shared" si="9"/>
        <v>None</v>
      </c>
      <c r="AJ26" s="492" t="str">
        <f t="shared" ca="1" si="18"/>
        <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
      </c>
      <c r="BJ26" s="492" t="str">
        <f t="shared" ca="1" si="13"/>
        <v/>
      </c>
      <c r="BK26" s="492" t="str">
        <f t="shared" ca="1" si="13"/>
        <v/>
      </c>
      <c r="BL26" s="492" t="str">
        <f t="shared" ca="1" si="13"/>
        <v/>
      </c>
      <c r="BM26" s="492" t="str">
        <f t="shared" ca="1" si="13"/>
        <v/>
      </c>
      <c r="BN26" s="493" t="str">
        <f t="shared" ca="1" si="15"/>
        <v>GBPF/2400</v>
      </c>
      <c r="BO26" s="493" t="str">
        <f t="shared" ca="1" si="15"/>
        <v>GBPF/2400</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
      </c>
    </row>
    <row r="27" spans="1:77" x14ac:dyDescent="0.25">
      <c r="A27" s="620"/>
      <c r="B27" s="3" t="s">
        <v>491</v>
      </c>
      <c r="E27" s="337">
        <v>1</v>
      </c>
      <c r="F27" s="337">
        <v>2.4</v>
      </c>
      <c r="G27" s="337">
        <v>0</v>
      </c>
      <c r="H27" s="42">
        <f t="shared" si="4"/>
        <v>0</v>
      </c>
      <c r="I27" s="42">
        <f t="shared" si="4"/>
        <v>0</v>
      </c>
      <c r="J27" s="32" t="str">
        <f t="shared" ca="1" si="2"/>
        <v>OK</v>
      </c>
      <c r="K27" s="622"/>
      <c r="L27" s="625"/>
      <c r="M27" s="628"/>
      <c r="N27" s="628"/>
      <c r="O27" s="617"/>
      <c r="P27" s="46"/>
      <c r="Q27" s="46"/>
      <c r="R27" s="46"/>
      <c r="S27" s="46"/>
      <c r="T27" s="46"/>
      <c r="V27" s="20">
        <f t="shared" si="5"/>
        <v>0</v>
      </c>
      <c r="W27" s="27" t="str">
        <f ca="1">INDEX(INDIRECT($AI27),$BC$9+1,W$4)</f>
        <v>None</v>
      </c>
      <c r="X27" s="27" t="str">
        <f t="shared" ref="X27:AB27" ca="1" si="36">INDEX(INDIRECT($AI27),$BC$9+1,X$4)</f>
        <v>None</v>
      </c>
      <c r="Y27" s="27">
        <f t="shared" ca="1" si="36"/>
        <v>0</v>
      </c>
      <c r="Z27" s="27">
        <f t="shared" ca="1" si="36"/>
        <v>0</v>
      </c>
      <c r="AA27" s="27">
        <f t="shared" ca="1" si="36"/>
        <v>0</v>
      </c>
      <c r="AB27" s="27">
        <f t="shared" ca="1" si="36"/>
        <v>0</v>
      </c>
      <c r="AC27" s="29">
        <f t="shared" si="7"/>
        <v>0</v>
      </c>
      <c r="AD27" s="29">
        <f t="shared" si="8"/>
        <v>0</v>
      </c>
      <c r="AE27" s="47"/>
      <c r="AF27" s="47"/>
      <c r="AG27" s="491">
        <v>18</v>
      </c>
      <c r="AH27" s="485">
        <v>1</v>
      </c>
      <c r="AI27" s="485" t="str">
        <f t="shared" si="9"/>
        <v>None</v>
      </c>
      <c r="AJ27" s="492" t="str">
        <f t="shared" ca="1" si="18"/>
        <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7">IF(INDEX(INDIRECT(AZ$7),$AG27,2)="","",INDEX(INDIRECT(AZ$7),$AG27,2))</f>
        <v/>
      </c>
      <c r="BA27" s="492" t="str">
        <f t="shared" ca="1" si="37"/>
        <v/>
      </c>
      <c r="BB27" s="493" t="str">
        <f t="shared" ca="1" si="37"/>
        <v/>
      </c>
      <c r="BC27" s="493" t="str">
        <f t="shared" ca="1" si="37"/>
        <v/>
      </c>
      <c r="BD27" s="493" t="str">
        <f t="shared" ca="1" si="37"/>
        <v/>
      </c>
      <c r="BE27" s="493" t="str">
        <f t="shared" ca="1" si="37"/>
        <v/>
      </c>
      <c r="BF27" s="493" t="str">
        <f t="shared" ca="1" si="37"/>
        <v/>
      </c>
      <c r="BG27" s="493" t="str">
        <f t="shared" ca="1" si="37"/>
        <v/>
      </c>
      <c r="BH27" s="492" t="str">
        <f t="shared" ca="1" si="37"/>
        <v/>
      </c>
      <c r="BI27" s="492" t="str">
        <f t="shared" ca="1" si="37"/>
        <v/>
      </c>
      <c r="BJ27" s="492" t="str">
        <f t="shared" ca="1" si="37"/>
        <v/>
      </c>
      <c r="BK27" s="492" t="str">
        <f t="shared" ca="1" si="37"/>
        <v/>
      </c>
      <c r="BL27" s="492" t="str">
        <f t="shared" ref="BL27:BY41" ca="1" si="38">IF(INDEX(INDIRECT(BL$7),$AG27,2)="","",INDEX(INDIRECT(BL$7),$AG27,2))</f>
        <v/>
      </c>
      <c r="BM27" s="492" t="str">
        <f t="shared" ca="1" si="38"/>
        <v/>
      </c>
      <c r="BN27" s="493" t="str">
        <f t="shared" ca="1" si="38"/>
        <v>GBPF/2700</v>
      </c>
      <c r="BO27" s="493" t="str">
        <f t="shared" ca="1" si="38"/>
        <v>GBPF/2700</v>
      </c>
      <c r="BP27" s="493" t="str">
        <f t="shared" ca="1" si="38"/>
        <v/>
      </c>
      <c r="BQ27" s="493" t="str">
        <f t="shared" ca="1" si="38"/>
        <v/>
      </c>
      <c r="BR27" s="493" t="str">
        <f t="shared" ca="1" si="38"/>
        <v/>
      </c>
      <c r="BS27" s="493" t="str">
        <f t="shared" ca="1" si="38"/>
        <v/>
      </c>
      <c r="BT27" s="492" t="str">
        <f t="shared" ca="1" si="38"/>
        <v/>
      </c>
      <c r="BU27" s="492" t="str">
        <f t="shared" ca="1" si="38"/>
        <v/>
      </c>
      <c r="BV27" s="492" t="str">
        <f t="shared" ca="1" si="38"/>
        <v/>
      </c>
      <c r="BW27" s="492" t="str">
        <f t="shared" ca="1" si="38"/>
        <v/>
      </c>
      <c r="BX27" s="492" t="str">
        <f t="shared" ca="1" si="38"/>
        <v/>
      </c>
      <c r="BY27" s="492" t="str">
        <f t="shared" ca="1" si="38"/>
        <v/>
      </c>
    </row>
    <row r="28" spans="1:77" x14ac:dyDescent="0.25">
      <c r="A28" s="620"/>
      <c r="B28" s="3" t="s">
        <v>492</v>
      </c>
      <c r="E28" s="337">
        <v>1</v>
      </c>
      <c r="F28" s="337">
        <v>2.4</v>
      </c>
      <c r="G28" s="337">
        <v>0</v>
      </c>
      <c r="H28" s="42">
        <f t="shared" si="4"/>
        <v>0</v>
      </c>
      <c r="I28" s="42">
        <f t="shared" si="4"/>
        <v>0</v>
      </c>
      <c r="J28" s="32" t="str">
        <f t="shared" ca="1" si="2"/>
        <v>OK</v>
      </c>
      <c r="K28" s="622"/>
      <c r="L28" s="625"/>
      <c r="M28" s="628"/>
      <c r="N28" s="628"/>
      <c r="O28" s="617"/>
      <c r="P28" s="46"/>
      <c r="Q28" s="46"/>
      <c r="R28" s="46"/>
      <c r="S28" s="46"/>
      <c r="T28" s="46"/>
      <c r="V28" s="20">
        <f t="shared" si="5"/>
        <v>0</v>
      </c>
      <c r="W28" s="27" t="str">
        <f ca="1">INDEX(INDIRECT($AI28),$BD$9+1,W$4)</f>
        <v>None</v>
      </c>
      <c r="X28" s="27" t="str">
        <f t="shared" ref="X28:AB28" ca="1" si="39">INDEX(INDIRECT($AI28),$BD$9+1,X$4)</f>
        <v>None</v>
      </c>
      <c r="Y28" s="27">
        <f t="shared" ca="1" si="39"/>
        <v>0</v>
      </c>
      <c r="Z28" s="27">
        <f t="shared" ca="1" si="39"/>
        <v>0</v>
      </c>
      <c r="AA28" s="27">
        <f t="shared" ca="1" si="39"/>
        <v>0</v>
      </c>
      <c r="AB28" s="27">
        <f t="shared" ca="1" si="39"/>
        <v>0</v>
      </c>
      <c r="AC28" s="29">
        <f t="shared" si="7"/>
        <v>0</v>
      </c>
      <c r="AD28" s="29">
        <f t="shared" si="8"/>
        <v>0</v>
      </c>
      <c r="AE28" s="47"/>
      <c r="AF28" s="47"/>
      <c r="AG28" s="491">
        <v>19</v>
      </c>
      <c r="AH28" s="485">
        <v>1</v>
      </c>
      <c r="AI28" s="485" t="str">
        <f t="shared" si="9"/>
        <v>None</v>
      </c>
      <c r="AJ28" s="492" t="str">
        <f t="shared" ref="AJ28:AU41" ca="1" si="40">IF(INDEX(INDIRECT(AJ$7),$AG28,2)="","",INDEX(INDIRECT(AJ$7),$AG28,2))</f>
        <v/>
      </c>
      <c r="AK28" s="492" t="str">
        <f t="shared" ca="1" si="40"/>
        <v/>
      </c>
      <c r="AL28" s="492" t="str">
        <f t="shared" ca="1" si="40"/>
        <v/>
      </c>
      <c r="AM28" s="492" t="str">
        <f t="shared" ca="1" si="40"/>
        <v/>
      </c>
      <c r="AN28" s="492" t="str">
        <f t="shared" ca="1" si="40"/>
        <v/>
      </c>
      <c r="AO28" s="492" t="str">
        <f t="shared" ca="1" si="40"/>
        <v/>
      </c>
      <c r="AP28" s="493" t="str">
        <f t="shared" ca="1" si="40"/>
        <v/>
      </c>
      <c r="AQ28" s="493" t="str">
        <f t="shared" ca="1" si="40"/>
        <v/>
      </c>
      <c r="AR28" s="493" t="str">
        <f t="shared" ca="1" si="40"/>
        <v/>
      </c>
      <c r="AS28" s="493" t="str">
        <f t="shared" ca="1" si="40"/>
        <v/>
      </c>
      <c r="AT28" s="493" t="str">
        <f t="shared" ca="1" si="40"/>
        <v/>
      </c>
      <c r="AU28" s="493" t="str">
        <f t="shared" ca="1" si="40"/>
        <v/>
      </c>
      <c r="AV28" s="492" t="str">
        <f t="shared" ca="1" si="37"/>
        <v/>
      </c>
      <c r="AW28" s="492" t="str">
        <f t="shared" ca="1" si="37"/>
        <v/>
      </c>
      <c r="AX28" s="492" t="str">
        <f t="shared" ca="1" si="37"/>
        <v/>
      </c>
      <c r="AY28" s="492" t="str">
        <f t="shared" ca="1" si="37"/>
        <v/>
      </c>
      <c r="AZ28" s="492" t="str">
        <f t="shared" ca="1" si="37"/>
        <v/>
      </c>
      <c r="BA28" s="492" t="str">
        <f t="shared" ca="1" si="37"/>
        <v/>
      </c>
      <c r="BB28" s="493" t="str">
        <f t="shared" ca="1" si="37"/>
        <v/>
      </c>
      <c r="BC28" s="493" t="str">
        <f t="shared" ca="1" si="37"/>
        <v/>
      </c>
      <c r="BD28" s="493" t="str">
        <f t="shared" ca="1" si="37"/>
        <v/>
      </c>
      <c r="BE28" s="493" t="str">
        <f t="shared" ca="1" si="37"/>
        <v/>
      </c>
      <c r="BF28" s="493" t="str">
        <f t="shared" ca="1" si="37"/>
        <v/>
      </c>
      <c r="BG28" s="493" t="str">
        <f t="shared" ca="1" si="37"/>
        <v/>
      </c>
      <c r="BH28" s="492" t="str">
        <f t="shared" ca="1" si="37"/>
        <v/>
      </c>
      <c r="BI28" s="492" t="str">
        <f t="shared" ca="1" si="37"/>
        <v/>
      </c>
      <c r="BJ28" s="492" t="str">
        <f t="shared" ca="1" si="37"/>
        <v/>
      </c>
      <c r="BK28" s="492" t="str">
        <f t="shared" ca="1" si="37"/>
        <v/>
      </c>
      <c r="BL28" s="492" t="str">
        <f t="shared" ca="1" si="38"/>
        <v/>
      </c>
      <c r="BM28" s="492" t="str">
        <f t="shared" ca="1" si="38"/>
        <v/>
      </c>
      <c r="BN28" s="493" t="str">
        <f t="shared" ca="1" si="38"/>
        <v/>
      </c>
      <c r="BO28" s="493" t="str">
        <f t="shared" ca="1" si="38"/>
        <v/>
      </c>
      <c r="BP28" s="493" t="str">
        <f t="shared" ca="1" si="38"/>
        <v/>
      </c>
      <c r="BQ28" s="493" t="str">
        <f t="shared" ca="1" si="38"/>
        <v/>
      </c>
      <c r="BR28" s="493" t="str">
        <f t="shared" ca="1" si="38"/>
        <v/>
      </c>
      <c r="BS28" s="493" t="str">
        <f t="shared" ca="1" si="38"/>
        <v/>
      </c>
      <c r="BT28" s="492" t="str">
        <f t="shared" ca="1" si="38"/>
        <v/>
      </c>
      <c r="BU28" s="492" t="str">
        <f t="shared" ca="1" si="38"/>
        <v/>
      </c>
      <c r="BV28" s="492" t="str">
        <f t="shared" ca="1" si="38"/>
        <v/>
      </c>
      <c r="BW28" s="492" t="str">
        <f t="shared" ca="1" si="38"/>
        <v/>
      </c>
      <c r="BX28" s="492" t="str">
        <f t="shared" ca="1" si="38"/>
        <v/>
      </c>
      <c r="BY28" s="492" t="str">
        <f t="shared" ca="1" si="38"/>
        <v/>
      </c>
    </row>
    <row r="29" spans="1:77" ht="15" customHeight="1" x14ac:dyDescent="0.25">
      <c r="A29" s="620"/>
      <c r="B29" s="3" t="s">
        <v>493</v>
      </c>
      <c r="E29" s="337">
        <v>1</v>
      </c>
      <c r="F29" s="337">
        <v>2.4</v>
      </c>
      <c r="G29" s="337">
        <v>0</v>
      </c>
      <c r="H29" s="42">
        <f t="shared" si="4"/>
        <v>0</v>
      </c>
      <c r="I29" s="42">
        <f t="shared" si="4"/>
        <v>0</v>
      </c>
      <c r="J29" s="32" t="str">
        <f t="shared" ca="1" si="2"/>
        <v>OK</v>
      </c>
      <c r="K29" s="622"/>
      <c r="L29" s="625"/>
      <c r="M29" s="628"/>
      <c r="N29" s="628"/>
      <c r="O29" s="616" t="str">
        <f ca="1">IF(K26=0,"",IF(N26&lt;=K26,"OK if external bracing line", "NG if external bracing line"))</f>
        <v>NG if external bracing line</v>
      </c>
      <c r="P29" s="46"/>
      <c r="Q29" s="46"/>
      <c r="R29" s="46"/>
      <c r="S29" s="46"/>
      <c r="T29" s="46"/>
      <c r="V29" s="20">
        <f t="shared" si="5"/>
        <v>0</v>
      </c>
      <c r="W29" s="27" t="str">
        <f ca="1">INDEX(INDIRECT($AI29),$BE$9+1,W$4)</f>
        <v>None</v>
      </c>
      <c r="X29" s="27" t="str">
        <f t="shared" ref="X29:AB29" ca="1" si="41">INDEX(INDIRECT($AI29),$BE$9+1,X$4)</f>
        <v>None</v>
      </c>
      <c r="Y29" s="27">
        <f t="shared" ca="1" si="41"/>
        <v>0</v>
      </c>
      <c r="Z29" s="27">
        <f t="shared" ca="1" si="41"/>
        <v>0</v>
      </c>
      <c r="AA29" s="27">
        <f t="shared" ca="1" si="41"/>
        <v>0</v>
      </c>
      <c r="AB29" s="27">
        <f t="shared" ca="1" si="41"/>
        <v>0</v>
      </c>
      <c r="AC29" s="29">
        <f t="shared" si="7"/>
        <v>0</v>
      </c>
      <c r="AD29" s="29">
        <f t="shared" si="8"/>
        <v>0</v>
      </c>
      <c r="AE29" s="47"/>
      <c r="AF29" s="47"/>
      <c r="AG29" s="491">
        <v>20</v>
      </c>
      <c r="AH29" s="485">
        <v>1</v>
      </c>
      <c r="AI29" s="485" t="str">
        <f t="shared" si="9"/>
        <v>None</v>
      </c>
      <c r="AJ29" s="492" t="str">
        <f t="shared" ca="1" si="40"/>
        <v/>
      </c>
      <c r="AK29" s="492" t="str">
        <f t="shared" ca="1" si="40"/>
        <v/>
      </c>
      <c r="AL29" s="492" t="str">
        <f t="shared" ca="1" si="40"/>
        <v/>
      </c>
      <c r="AM29" s="492" t="str">
        <f t="shared" ca="1" si="40"/>
        <v/>
      </c>
      <c r="AN29" s="492" t="str">
        <f t="shared" ca="1" si="40"/>
        <v/>
      </c>
      <c r="AO29" s="492" t="str">
        <f t="shared" ca="1" si="40"/>
        <v/>
      </c>
      <c r="AP29" s="493" t="str">
        <f t="shared" ca="1" si="40"/>
        <v/>
      </c>
      <c r="AQ29" s="493" t="str">
        <f t="shared" ca="1" si="40"/>
        <v/>
      </c>
      <c r="AR29" s="493" t="str">
        <f t="shared" ca="1" si="40"/>
        <v/>
      </c>
      <c r="AS29" s="493" t="str">
        <f t="shared" ca="1" si="40"/>
        <v/>
      </c>
      <c r="AT29" s="493" t="str">
        <f t="shared" ca="1" si="40"/>
        <v/>
      </c>
      <c r="AU29" s="493" t="str">
        <f t="shared" ca="1" si="40"/>
        <v/>
      </c>
      <c r="AV29" s="492" t="str">
        <f t="shared" ca="1" si="37"/>
        <v/>
      </c>
      <c r="AW29" s="492" t="str">
        <f t="shared" ca="1" si="37"/>
        <v/>
      </c>
      <c r="AX29" s="492" t="str">
        <f t="shared" ca="1" si="37"/>
        <v/>
      </c>
      <c r="AY29" s="492" t="str">
        <f t="shared" ca="1" si="37"/>
        <v/>
      </c>
      <c r="AZ29" s="492" t="str">
        <f t="shared" ca="1" si="37"/>
        <v/>
      </c>
      <c r="BA29" s="492" t="str">
        <f t="shared" ca="1" si="37"/>
        <v/>
      </c>
      <c r="BB29" s="493" t="str">
        <f t="shared" ca="1" si="37"/>
        <v/>
      </c>
      <c r="BC29" s="493" t="str">
        <f t="shared" ca="1" si="37"/>
        <v/>
      </c>
      <c r="BD29" s="493" t="str">
        <f t="shared" ca="1" si="37"/>
        <v/>
      </c>
      <c r="BE29" s="493" t="str">
        <f t="shared" ca="1" si="37"/>
        <v/>
      </c>
      <c r="BF29" s="493" t="str">
        <f t="shared" ca="1" si="37"/>
        <v/>
      </c>
      <c r="BG29" s="493" t="str">
        <f t="shared" ca="1" si="37"/>
        <v/>
      </c>
      <c r="BH29" s="492" t="str">
        <f t="shared" ca="1" si="37"/>
        <v/>
      </c>
      <c r="BI29" s="492" t="str">
        <f t="shared" ca="1" si="37"/>
        <v/>
      </c>
      <c r="BJ29" s="492" t="str">
        <f t="shared" ca="1" si="37"/>
        <v/>
      </c>
      <c r="BK29" s="492" t="str">
        <f t="shared" ca="1" si="37"/>
        <v/>
      </c>
      <c r="BL29" s="492" t="str">
        <f t="shared" ca="1" si="38"/>
        <v/>
      </c>
      <c r="BM29" s="492" t="str">
        <f t="shared" ca="1" si="38"/>
        <v/>
      </c>
      <c r="BN29" s="493" t="str">
        <f t="shared" ca="1" si="38"/>
        <v/>
      </c>
      <c r="BO29" s="493" t="str">
        <f t="shared" ca="1" si="38"/>
        <v/>
      </c>
      <c r="BP29" s="493" t="str">
        <f t="shared" ca="1" si="38"/>
        <v/>
      </c>
      <c r="BQ29" s="493" t="str">
        <f t="shared" ca="1" si="38"/>
        <v/>
      </c>
      <c r="BR29" s="493" t="str">
        <f t="shared" ca="1" si="38"/>
        <v/>
      </c>
      <c r="BS29" s="493" t="str">
        <f t="shared" ca="1" si="38"/>
        <v/>
      </c>
      <c r="BT29" s="492" t="str">
        <f t="shared" ca="1" si="38"/>
        <v/>
      </c>
      <c r="BU29" s="492" t="str">
        <f t="shared" ca="1" si="38"/>
        <v/>
      </c>
      <c r="BV29" s="492" t="str">
        <f t="shared" ca="1" si="38"/>
        <v/>
      </c>
      <c r="BW29" s="492" t="str">
        <f t="shared" ca="1" si="38"/>
        <v/>
      </c>
      <c r="BX29" s="492" t="str">
        <f t="shared" ca="1" si="38"/>
        <v/>
      </c>
      <c r="BY29" s="492" t="str">
        <f t="shared" ca="1" si="38"/>
        <v/>
      </c>
    </row>
    <row r="30" spans="1:77" x14ac:dyDescent="0.25">
      <c r="A30" s="620"/>
      <c r="B30" s="3" t="s">
        <v>494</v>
      </c>
      <c r="E30" s="337">
        <v>1</v>
      </c>
      <c r="F30" s="337">
        <v>2.4</v>
      </c>
      <c r="G30" s="337">
        <v>0</v>
      </c>
      <c r="H30" s="42">
        <f t="shared" ca="1" si="4"/>
        <v>0</v>
      </c>
      <c r="I30" s="42">
        <f t="shared" ca="1" si="4"/>
        <v>0</v>
      </c>
      <c r="J30" s="32" t="str">
        <f t="shared" ca="1" si="2"/>
        <v>OK</v>
      </c>
      <c r="K30" s="622"/>
      <c r="L30" s="625"/>
      <c r="M30" s="628"/>
      <c r="N30" s="628"/>
      <c r="O30" s="617"/>
      <c r="P30" s="46"/>
      <c r="Q30" s="46"/>
      <c r="R30" s="46"/>
      <c r="S30" s="46"/>
      <c r="T30" s="46"/>
      <c r="V30" s="20">
        <f t="shared" ca="1" si="5"/>
        <v>0</v>
      </c>
      <c r="W30" s="27" t="str">
        <f ca="1">INDEX(INDIRECT($AI30),$BF$9+1,W$4)</f>
        <v>None</v>
      </c>
      <c r="X30" s="27" t="str">
        <f t="shared" ref="X30:AB30" ca="1" si="42">INDEX(INDIRECT($AI30),$BF$9+1,X$4)</f>
        <v>None</v>
      </c>
      <c r="Y30" s="27">
        <f t="shared" ca="1" si="42"/>
        <v>0</v>
      </c>
      <c r="Z30" s="27">
        <f t="shared" ca="1" si="42"/>
        <v>0</v>
      </c>
      <c r="AA30" s="27">
        <f t="shared" ca="1" si="42"/>
        <v>0</v>
      </c>
      <c r="AB30" s="27">
        <f t="shared" ca="1" si="42"/>
        <v>0</v>
      </c>
      <c r="AC30" s="29">
        <f t="shared" ca="1" si="7"/>
        <v>0</v>
      </c>
      <c r="AD30" s="29">
        <f t="shared" ca="1" si="8"/>
        <v>0</v>
      </c>
      <c r="AE30" s="47"/>
      <c r="AF30" s="47"/>
      <c r="AG30" s="491">
        <v>21</v>
      </c>
      <c r="AH30" s="485">
        <v>3</v>
      </c>
      <c r="AI30" s="485" t="str">
        <f t="shared" si="9"/>
        <v>UserDefined</v>
      </c>
      <c r="AJ30" s="492" t="str">
        <f t="shared" ca="1" si="40"/>
        <v/>
      </c>
      <c r="AK30" s="492" t="str">
        <f t="shared" ca="1" si="40"/>
        <v/>
      </c>
      <c r="AL30" s="492" t="str">
        <f t="shared" ca="1" si="40"/>
        <v/>
      </c>
      <c r="AM30" s="492" t="str">
        <f t="shared" ca="1" si="40"/>
        <v/>
      </c>
      <c r="AN30" s="492" t="str">
        <f t="shared" ca="1" si="40"/>
        <v/>
      </c>
      <c r="AO30" s="492" t="str">
        <f t="shared" ca="1" si="40"/>
        <v/>
      </c>
      <c r="AP30" s="493" t="str">
        <f t="shared" ca="1" si="40"/>
        <v/>
      </c>
      <c r="AQ30" s="493" t="str">
        <f t="shared" ca="1" si="40"/>
        <v/>
      </c>
      <c r="AR30" s="493" t="str">
        <f t="shared" ca="1" si="40"/>
        <v/>
      </c>
      <c r="AS30" s="493" t="str">
        <f t="shared" ca="1" si="40"/>
        <v/>
      </c>
      <c r="AT30" s="493" t="str">
        <f t="shared" ca="1" si="40"/>
        <v/>
      </c>
      <c r="AU30" s="493" t="str">
        <f t="shared" ca="1" si="40"/>
        <v/>
      </c>
      <c r="AV30" s="492" t="str">
        <f t="shared" ca="1" si="37"/>
        <v/>
      </c>
      <c r="AW30" s="492" t="str">
        <f t="shared" ca="1" si="37"/>
        <v/>
      </c>
      <c r="AX30" s="492" t="str">
        <f t="shared" ca="1" si="37"/>
        <v/>
      </c>
      <c r="AY30" s="492" t="str">
        <f t="shared" ca="1" si="37"/>
        <v/>
      </c>
      <c r="AZ30" s="492" t="str">
        <f t="shared" ca="1" si="37"/>
        <v/>
      </c>
      <c r="BA30" s="492" t="str">
        <f t="shared" ca="1" si="37"/>
        <v/>
      </c>
      <c r="BB30" s="493" t="str">
        <f t="shared" ca="1" si="37"/>
        <v/>
      </c>
      <c r="BC30" s="493" t="str">
        <f t="shared" ca="1" si="37"/>
        <v/>
      </c>
      <c r="BD30" s="493" t="str">
        <f t="shared" ca="1" si="37"/>
        <v/>
      </c>
      <c r="BE30" s="493" t="str">
        <f t="shared" ca="1" si="37"/>
        <v/>
      </c>
      <c r="BF30" s="493" t="str">
        <f t="shared" ca="1" si="37"/>
        <v/>
      </c>
      <c r="BG30" s="493" t="str">
        <f t="shared" ca="1" si="37"/>
        <v/>
      </c>
      <c r="BH30" s="492" t="str">
        <f t="shared" ca="1" si="37"/>
        <v/>
      </c>
      <c r="BI30" s="492" t="str">
        <f t="shared" ca="1" si="37"/>
        <v/>
      </c>
      <c r="BJ30" s="492" t="str">
        <f t="shared" ca="1" si="37"/>
        <v/>
      </c>
      <c r="BK30" s="492" t="str">
        <f t="shared" ca="1" si="37"/>
        <v/>
      </c>
      <c r="BL30" s="492" t="str">
        <f t="shared" ca="1" si="38"/>
        <v/>
      </c>
      <c r="BM30" s="492" t="str">
        <f t="shared" ca="1" si="38"/>
        <v/>
      </c>
      <c r="BN30" s="493" t="str">
        <f t="shared" ca="1" si="38"/>
        <v/>
      </c>
      <c r="BO30" s="493" t="str">
        <f t="shared" ca="1" si="38"/>
        <v/>
      </c>
      <c r="BP30" s="493" t="str">
        <f t="shared" ca="1" si="38"/>
        <v/>
      </c>
      <c r="BQ30" s="493" t="str">
        <f t="shared" ca="1" si="38"/>
        <v/>
      </c>
      <c r="BR30" s="493" t="str">
        <f t="shared" ca="1" si="38"/>
        <v/>
      </c>
      <c r="BS30" s="493" t="str">
        <f t="shared" ca="1" si="38"/>
        <v/>
      </c>
      <c r="BT30" s="492" t="str">
        <f t="shared" ca="1" si="38"/>
        <v/>
      </c>
      <c r="BU30" s="492" t="str">
        <f t="shared" ca="1" si="38"/>
        <v/>
      </c>
      <c r="BV30" s="492" t="str">
        <f t="shared" ca="1" si="38"/>
        <v/>
      </c>
      <c r="BW30" s="492" t="str">
        <f t="shared" ca="1" si="38"/>
        <v/>
      </c>
      <c r="BX30" s="492" t="str">
        <f t="shared" ca="1" si="38"/>
        <v/>
      </c>
      <c r="BY30" s="492" t="str">
        <f t="shared" ca="1" si="38"/>
        <v/>
      </c>
    </row>
    <row r="31" spans="1:77" ht="15.75" thickBot="1" x14ac:dyDescent="0.3">
      <c r="A31" s="620"/>
      <c r="B31" s="3" t="s">
        <v>501</v>
      </c>
      <c r="E31" s="338">
        <v>1</v>
      </c>
      <c r="F31" s="338">
        <v>2.4</v>
      </c>
      <c r="G31" s="338">
        <v>0</v>
      </c>
      <c r="H31" s="43">
        <f t="shared" ca="1" si="4"/>
        <v>90</v>
      </c>
      <c r="I31" s="43">
        <f t="shared" ca="1" si="4"/>
        <v>110</v>
      </c>
      <c r="J31" s="32" t="str">
        <f t="shared" ca="1" si="2"/>
        <v>OK</v>
      </c>
      <c r="K31" s="623"/>
      <c r="L31" s="626"/>
      <c r="M31" s="629"/>
      <c r="N31" s="629"/>
      <c r="O31" s="617"/>
      <c r="P31" s="46"/>
      <c r="Q31" s="46"/>
      <c r="R31" s="46"/>
      <c r="S31" s="46"/>
      <c r="T31" s="46"/>
      <c r="V31" s="20">
        <f t="shared" ca="1" si="5"/>
        <v>0.4</v>
      </c>
      <c r="W31" s="27" t="str">
        <f ca="1">INDEX(INDIRECT($AI31),$BG$9+1,W$4)</f>
        <v>USG Boral</v>
      </c>
      <c r="X31" s="27" t="str">
        <f t="shared" ref="X31:AB31" ca="1" si="43">INDEX(INDIRECT($AI31),$BG$9+1,X$4)</f>
        <v>UBMP 0.4-0.6</v>
      </c>
      <c r="Y31" s="27">
        <f t="shared" ca="1" si="43"/>
        <v>0.4</v>
      </c>
      <c r="Z31" s="27">
        <f t="shared" ca="1" si="43"/>
        <v>90</v>
      </c>
      <c r="AA31" s="27">
        <f t="shared" ca="1" si="43"/>
        <v>110</v>
      </c>
      <c r="AB31" s="27">
        <f t="shared" ca="1" si="43"/>
        <v>0</v>
      </c>
      <c r="AC31" s="29">
        <f t="shared" ca="1" si="7"/>
        <v>90</v>
      </c>
      <c r="AD31" s="29">
        <f t="shared" ca="1" si="8"/>
        <v>110</v>
      </c>
      <c r="AE31" s="47"/>
      <c r="AF31" s="47"/>
      <c r="AG31" s="491">
        <v>22</v>
      </c>
      <c r="AH31" s="485">
        <v>4</v>
      </c>
      <c r="AI31" s="485" t="str">
        <f t="shared" si="9"/>
        <v>Plasterboard</v>
      </c>
      <c r="AJ31" s="492" t="str">
        <f t="shared" ca="1" si="40"/>
        <v/>
      </c>
      <c r="AK31" s="492" t="str">
        <f t="shared" ca="1" si="40"/>
        <v/>
      </c>
      <c r="AL31" s="492" t="str">
        <f t="shared" ca="1" si="40"/>
        <v/>
      </c>
      <c r="AM31" s="492" t="str">
        <f t="shared" ca="1" si="40"/>
        <v/>
      </c>
      <c r="AN31" s="492" t="str">
        <f t="shared" ca="1" si="40"/>
        <v/>
      </c>
      <c r="AO31" s="492" t="str">
        <f t="shared" ca="1" si="40"/>
        <v/>
      </c>
      <c r="AP31" s="493" t="str">
        <f t="shared" ca="1" si="40"/>
        <v/>
      </c>
      <c r="AQ31" s="493" t="str">
        <f t="shared" ca="1" si="40"/>
        <v/>
      </c>
      <c r="AR31" s="493" t="str">
        <f t="shared" ca="1" si="40"/>
        <v/>
      </c>
      <c r="AS31" s="493" t="str">
        <f t="shared" ca="1" si="40"/>
        <v/>
      </c>
      <c r="AT31" s="493" t="str">
        <f t="shared" ca="1" si="40"/>
        <v/>
      </c>
      <c r="AU31" s="493" t="str">
        <f t="shared" ca="1" si="40"/>
        <v/>
      </c>
      <c r="AV31" s="492" t="str">
        <f t="shared" ca="1" si="37"/>
        <v/>
      </c>
      <c r="AW31" s="492" t="str">
        <f t="shared" ca="1" si="37"/>
        <v/>
      </c>
      <c r="AX31" s="492" t="str">
        <f t="shared" ca="1" si="37"/>
        <v/>
      </c>
      <c r="AY31" s="492" t="str">
        <f t="shared" ca="1" si="37"/>
        <v/>
      </c>
      <c r="AZ31" s="492" t="str">
        <f t="shared" ca="1" si="37"/>
        <v/>
      </c>
      <c r="BA31" s="492" t="str">
        <f t="shared" ca="1" si="37"/>
        <v/>
      </c>
      <c r="BB31" s="493" t="str">
        <f t="shared" ca="1" si="37"/>
        <v/>
      </c>
      <c r="BC31" s="493" t="str">
        <f t="shared" ca="1" si="37"/>
        <v/>
      </c>
      <c r="BD31" s="493" t="str">
        <f t="shared" ca="1" si="37"/>
        <v/>
      </c>
      <c r="BE31" s="493" t="str">
        <f t="shared" ca="1" si="37"/>
        <v/>
      </c>
      <c r="BF31" s="493" t="str">
        <f t="shared" ca="1" si="37"/>
        <v/>
      </c>
      <c r="BG31" s="493" t="str">
        <f t="shared" ca="1" si="37"/>
        <v/>
      </c>
      <c r="BH31" s="492" t="str">
        <f t="shared" ca="1" si="37"/>
        <v/>
      </c>
      <c r="BI31" s="492" t="str">
        <f t="shared" ca="1" si="37"/>
        <v/>
      </c>
      <c r="BJ31" s="492" t="str">
        <f t="shared" ca="1" si="37"/>
        <v/>
      </c>
      <c r="BK31" s="492" t="str">
        <f t="shared" ca="1" si="37"/>
        <v/>
      </c>
      <c r="BL31" s="492" t="str">
        <f t="shared" ca="1" si="38"/>
        <v/>
      </c>
      <c r="BM31" s="492" t="str">
        <f t="shared" ca="1" si="38"/>
        <v/>
      </c>
      <c r="BN31" s="493" t="str">
        <f t="shared" ca="1" si="38"/>
        <v/>
      </c>
      <c r="BO31" s="493" t="str">
        <f t="shared" ca="1" si="38"/>
        <v/>
      </c>
      <c r="BP31" s="493" t="str">
        <f t="shared" ca="1" si="38"/>
        <v/>
      </c>
      <c r="BQ31" s="493" t="str">
        <f t="shared" ca="1" si="38"/>
        <v/>
      </c>
      <c r="BR31" s="493" t="str">
        <f t="shared" ca="1" si="38"/>
        <v/>
      </c>
      <c r="BS31" s="493" t="str">
        <f t="shared" ca="1" si="38"/>
        <v/>
      </c>
      <c r="BT31" s="492" t="str">
        <f t="shared" ca="1" si="38"/>
        <v/>
      </c>
      <c r="BU31" s="492" t="str">
        <f t="shared" ca="1" si="38"/>
        <v/>
      </c>
      <c r="BV31" s="492" t="str">
        <f t="shared" ca="1" si="38"/>
        <v/>
      </c>
      <c r="BW31" s="492" t="str">
        <f t="shared" ca="1" si="38"/>
        <v/>
      </c>
      <c r="BX31" s="492" t="str">
        <f t="shared" ca="1" si="38"/>
        <v/>
      </c>
      <c r="BY31" s="492" t="str">
        <f t="shared" ca="1" si="38"/>
        <v/>
      </c>
    </row>
    <row r="32" spans="1:77" ht="15.75" customHeight="1" thickTop="1" x14ac:dyDescent="0.25">
      <c r="A32" s="619" t="s">
        <v>488</v>
      </c>
      <c r="B32" s="3" t="s">
        <v>495</v>
      </c>
      <c r="E32" s="336">
        <v>1</v>
      </c>
      <c r="F32" s="336">
        <v>2.4</v>
      </c>
      <c r="G32" s="337">
        <v>0</v>
      </c>
      <c r="H32" s="44">
        <f t="shared" si="4"/>
        <v>0</v>
      </c>
      <c r="I32" s="44">
        <f t="shared" si="4"/>
        <v>0</v>
      </c>
      <c r="J32" s="32" t="str">
        <f t="shared" ca="1" si="2"/>
        <v>OK</v>
      </c>
      <c r="K32" s="621">
        <f ca="1">MIN(SUM(H32:H37),SUM(I32:I37))</f>
        <v>0</v>
      </c>
      <c r="L32" s="624">
        <v>0</v>
      </c>
      <c r="M32" s="627" t="str">
        <f t="shared" ref="M32" ca="1" si="44">IF(K32=0,"",MAX(100,0.5*MAX(H$3,I$3)/U$15))</f>
        <v/>
      </c>
      <c r="N32" s="627" t="str">
        <f ca="1">IF(K32=0,"",MAX(M32,L32*15))</f>
        <v/>
      </c>
      <c r="O32" s="616" t="str">
        <f ca="1">IF(K32=0,"",IF(M32&lt;=K32,"OK if internal bracing line", "NG if internal bracing line"))</f>
        <v/>
      </c>
      <c r="P32" s="46"/>
      <c r="Q32" s="46"/>
      <c r="R32" s="46"/>
      <c r="S32" s="46"/>
      <c r="T32" s="46"/>
      <c r="V32" s="20">
        <f t="shared" si="5"/>
        <v>0</v>
      </c>
      <c r="W32" s="27" t="str">
        <f ca="1">INDEX(INDIRECT($AI32),$BH$9+1,W$4)</f>
        <v>None</v>
      </c>
      <c r="X32" s="27" t="str">
        <f t="shared" ref="X32:AB32" ca="1" si="45">INDEX(INDIRECT($AI32),$BH$9+1,X$4)</f>
        <v>None</v>
      </c>
      <c r="Y32" s="27">
        <f t="shared" ca="1" si="45"/>
        <v>0</v>
      </c>
      <c r="Z32" s="27">
        <f t="shared" ca="1" si="45"/>
        <v>0</v>
      </c>
      <c r="AA32" s="27">
        <f t="shared" ca="1" si="45"/>
        <v>0</v>
      </c>
      <c r="AB32" s="27">
        <f t="shared" ca="1" si="45"/>
        <v>0</v>
      </c>
      <c r="AC32" s="29">
        <f t="shared" si="7"/>
        <v>0</v>
      </c>
      <c r="AD32" s="29">
        <f t="shared" si="8"/>
        <v>0</v>
      </c>
      <c r="AE32" s="47"/>
      <c r="AF32" s="47"/>
      <c r="AG32" s="491">
        <v>23</v>
      </c>
      <c r="AH32" s="485">
        <v>1</v>
      </c>
      <c r="AI32" s="485" t="str">
        <f t="shared" si="9"/>
        <v>None</v>
      </c>
      <c r="AJ32" s="492" t="str">
        <f t="shared" ca="1" si="40"/>
        <v/>
      </c>
      <c r="AK32" s="492" t="str">
        <f t="shared" ca="1" si="40"/>
        <v/>
      </c>
      <c r="AL32" s="492" t="str">
        <f t="shared" ca="1" si="40"/>
        <v/>
      </c>
      <c r="AM32" s="492" t="str">
        <f t="shared" ca="1" si="40"/>
        <v/>
      </c>
      <c r="AN32" s="492" t="str">
        <f t="shared" ca="1" si="40"/>
        <v/>
      </c>
      <c r="AO32" s="492" t="str">
        <f t="shared" ca="1" si="40"/>
        <v/>
      </c>
      <c r="AP32" s="493" t="str">
        <f t="shared" ca="1" si="40"/>
        <v/>
      </c>
      <c r="AQ32" s="493" t="str">
        <f t="shared" ca="1" si="40"/>
        <v/>
      </c>
      <c r="AR32" s="493" t="str">
        <f t="shared" ca="1" si="40"/>
        <v/>
      </c>
      <c r="AS32" s="493" t="str">
        <f t="shared" ca="1" si="40"/>
        <v/>
      </c>
      <c r="AT32" s="493" t="str">
        <f t="shared" ca="1" si="40"/>
        <v/>
      </c>
      <c r="AU32" s="493" t="str">
        <f t="shared" ca="1" si="40"/>
        <v/>
      </c>
      <c r="AV32" s="492" t="str">
        <f t="shared" ca="1" si="37"/>
        <v/>
      </c>
      <c r="AW32" s="492" t="str">
        <f t="shared" ca="1" si="37"/>
        <v/>
      </c>
      <c r="AX32" s="492" t="str">
        <f t="shared" ca="1" si="37"/>
        <v/>
      </c>
      <c r="AY32" s="492" t="str">
        <f t="shared" ca="1" si="37"/>
        <v/>
      </c>
      <c r="AZ32" s="492" t="str">
        <f t="shared" ca="1" si="37"/>
        <v/>
      </c>
      <c r="BA32" s="492" t="str">
        <f t="shared" ca="1" si="37"/>
        <v/>
      </c>
      <c r="BB32" s="493" t="str">
        <f t="shared" ca="1" si="37"/>
        <v/>
      </c>
      <c r="BC32" s="493" t="str">
        <f t="shared" ca="1" si="37"/>
        <v/>
      </c>
      <c r="BD32" s="493" t="str">
        <f t="shared" ca="1" si="37"/>
        <v/>
      </c>
      <c r="BE32" s="493" t="str">
        <f t="shared" ca="1" si="37"/>
        <v/>
      </c>
      <c r="BF32" s="493" t="str">
        <f t="shared" ca="1" si="37"/>
        <v/>
      </c>
      <c r="BG32" s="493" t="str">
        <f t="shared" ca="1" si="37"/>
        <v/>
      </c>
      <c r="BH32" s="492" t="str">
        <f t="shared" ca="1" si="37"/>
        <v/>
      </c>
      <c r="BI32" s="492" t="str">
        <f t="shared" ca="1" si="37"/>
        <v/>
      </c>
      <c r="BJ32" s="492" t="str">
        <f t="shared" ca="1" si="37"/>
        <v/>
      </c>
      <c r="BK32" s="492" t="str">
        <f t="shared" ca="1" si="37"/>
        <v/>
      </c>
      <c r="BL32" s="492" t="str">
        <f t="shared" ca="1" si="38"/>
        <v/>
      </c>
      <c r="BM32" s="492" t="str">
        <f t="shared" ca="1" si="38"/>
        <v/>
      </c>
      <c r="BN32" s="493" t="str">
        <f t="shared" ca="1" si="38"/>
        <v/>
      </c>
      <c r="BO32" s="493" t="str">
        <f t="shared" ca="1" si="38"/>
        <v/>
      </c>
      <c r="BP32" s="493" t="str">
        <f t="shared" ca="1" si="38"/>
        <v/>
      </c>
      <c r="BQ32" s="493" t="str">
        <f t="shared" ca="1" si="38"/>
        <v/>
      </c>
      <c r="BR32" s="493" t="str">
        <f t="shared" ca="1" si="38"/>
        <v/>
      </c>
      <c r="BS32" s="493" t="str">
        <f t="shared" ca="1" si="38"/>
        <v/>
      </c>
      <c r="BT32" s="492" t="str">
        <f t="shared" ca="1" si="38"/>
        <v/>
      </c>
      <c r="BU32" s="492" t="str">
        <f t="shared" ca="1" si="38"/>
        <v/>
      </c>
      <c r="BV32" s="492" t="str">
        <f t="shared" ca="1" si="38"/>
        <v/>
      </c>
      <c r="BW32" s="492" t="str">
        <f t="shared" ca="1" si="38"/>
        <v/>
      </c>
      <c r="BX32" s="492" t="str">
        <f t="shared" ca="1" si="38"/>
        <v/>
      </c>
      <c r="BY32" s="492" t="str">
        <f t="shared" ca="1" si="38"/>
        <v/>
      </c>
    </row>
    <row r="33" spans="1:77" x14ac:dyDescent="0.25">
      <c r="A33" s="620"/>
      <c r="B33" s="3" t="s">
        <v>496</v>
      </c>
      <c r="E33" s="337">
        <v>1</v>
      </c>
      <c r="F33" s="337">
        <v>2.4</v>
      </c>
      <c r="G33" s="337">
        <v>0</v>
      </c>
      <c r="H33" s="42">
        <f t="shared" si="4"/>
        <v>0</v>
      </c>
      <c r="I33" s="42">
        <f t="shared" si="4"/>
        <v>0</v>
      </c>
      <c r="J33" s="32" t="str">
        <f t="shared" ca="1" si="2"/>
        <v>OK</v>
      </c>
      <c r="K33" s="622"/>
      <c r="L33" s="625"/>
      <c r="M33" s="628"/>
      <c r="N33" s="628"/>
      <c r="O33" s="617"/>
      <c r="P33" s="46"/>
      <c r="Q33" s="46"/>
      <c r="R33" s="46"/>
      <c r="S33" s="46"/>
      <c r="T33" s="46"/>
      <c r="V33" s="20">
        <f t="shared" si="5"/>
        <v>0</v>
      </c>
      <c r="W33" s="27" t="str">
        <f ca="1">INDEX(INDIRECT($AI33),$BI$9+1,W$4)</f>
        <v>None</v>
      </c>
      <c r="X33" s="27" t="str">
        <f t="shared" ref="X33:AB33" ca="1" si="46">INDEX(INDIRECT($AI33),$BI$9+1,X$4)</f>
        <v>None</v>
      </c>
      <c r="Y33" s="27">
        <f t="shared" ca="1" si="46"/>
        <v>0</v>
      </c>
      <c r="Z33" s="27">
        <f t="shared" ca="1" si="46"/>
        <v>0</v>
      </c>
      <c r="AA33" s="27">
        <f t="shared" ca="1" si="46"/>
        <v>0</v>
      </c>
      <c r="AB33" s="27">
        <f t="shared" ca="1" si="46"/>
        <v>0</v>
      </c>
      <c r="AC33" s="29">
        <f t="shared" si="7"/>
        <v>0</v>
      </c>
      <c r="AD33" s="29">
        <f t="shared" si="8"/>
        <v>0</v>
      </c>
      <c r="AE33" s="47"/>
      <c r="AF33" s="47"/>
      <c r="AG33" s="491">
        <v>24</v>
      </c>
      <c r="AH33" s="485">
        <v>1</v>
      </c>
      <c r="AI33" s="485" t="str">
        <f t="shared" si="9"/>
        <v>None</v>
      </c>
      <c r="AJ33" s="492" t="str">
        <f t="shared" ca="1" si="40"/>
        <v/>
      </c>
      <c r="AK33" s="492" t="str">
        <f t="shared" ca="1" si="40"/>
        <v/>
      </c>
      <c r="AL33" s="492" t="str">
        <f t="shared" ca="1" si="40"/>
        <v/>
      </c>
      <c r="AM33" s="492" t="str">
        <f t="shared" ca="1" si="40"/>
        <v/>
      </c>
      <c r="AN33" s="492" t="str">
        <f t="shared" ca="1" si="40"/>
        <v/>
      </c>
      <c r="AO33" s="492" t="str">
        <f t="shared" ca="1" si="40"/>
        <v/>
      </c>
      <c r="AP33" s="493" t="str">
        <f t="shared" ca="1" si="40"/>
        <v/>
      </c>
      <c r="AQ33" s="493" t="str">
        <f t="shared" ca="1" si="40"/>
        <v/>
      </c>
      <c r="AR33" s="493" t="str">
        <f t="shared" ca="1" si="40"/>
        <v/>
      </c>
      <c r="AS33" s="493" t="str">
        <f t="shared" ca="1" si="40"/>
        <v/>
      </c>
      <c r="AT33" s="493" t="str">
        <f t="shared" ca="1" si="40"/>
        <v/>
      </c>
      <c r="AU33" s="493" t="str">
        <f t="shared" ca="1" si="40"/>
        <v/>
      </c>
      <c r="AV33" s="492" t="str">
        <f t="shared" ca="1" si="37"/>
        <v/>
      </c>
      <c r="AW33" s="492" t="str">
        <f t="shared" ca="1" si="37"/>
        <v/>
      </c>
      <c r="AX33" s="492" t="str">
        <f t="shared" ca="1" si="37"/>
        <v/>
      </c>
      <c r="AY33" s="492" t="str">
        <f t="shared" ca="1" si="37"/>
        <v/>
      </c>
      <c r="AZ33" s="492" t="str">
        <f t="shared" ca="1" si="37"/>
        <v/>
      </c>
      <c r="BA33" s="492" t="str">
        <f t="shared" ca="1" si="37"/>
        <v/>
      </c>
      <c r="BB33" s="493" t="str">
        <f t="shared" ca="1" si="37"/>
        <v/>
      </c>
      <c r="BC33" s="493" t="str">
        <f t="shared" ca="1" si="37"/>
        <v/>
      </c>
      <c r="BD33" s="493" t="str">
        <f t="shared" ca="1" si="37"/>
        <v/>
      </c>
      <c r="BE33" s="493" t="str">
        <f t="shared" ca="1" si="37"/>
        <v/>
      </c>
      <c r="BF33" s="493" t="str">
        <f t="shared" ca="1" si="37"/>
        <v/>
      </c>
      <c r="BG33" s="493" t="str">
        <f t="shared" ca="1" si="37"/>
        <v/>
      </c>
      <c r="BH33" s="492" t="str">
        <f t="shared" ca="1" si="37"/>
        <v/>
      </c>
      <c r="BI33" s="492" t="str">
        <f t="shared" ca="1" si="37"/>
        <v/>
      </c>
      <c r="BJ33" s="492" t="str">
        <f t="shared" ca="1" si="37"/>
        <v/>
      </c>
      <c r="BK33" s="492" t="str">
        <f t="shared" ca="1" si="37"/>
        <v/>
      </c>
      <c r="BL33" s="492" t="str">
        <f t="shared" ca="1" si="38"/>
        <v/>
      </c>
      <c r="BM33" s="492" t="str">
        <f t="shared" ca="1" si="38"/>
        <v/>
      </c>
      <c r="BN33" s="493" t="str">
        <f t="shared" ca="1" si="38"/>
        <v/>
      </c>
      <c r="BO33" s="493" t="str">
        <f t="shared" ca="1" si="38"/>
        <v/>
      </c>
      <c r="BP33" s="493" t="str">
        <f t="shared" ca="1" si="38"/>
        <v/>
      </c>
      <c r="BQ33" s="493" t="str">
        <f t="shared" ca="1" si="38"/>
        <v/>
      </c>
      <c r="BR33" s="493" t="str">
        <f t="shared" ca="1" si="38"/>
        <v/>
      </c>
      <c r="BS33" s="493" t="str">
        <f t="shared" ca="1" si="38"/>
        <v/>
      </c>
      <c r="BT33" s="492" t="str">
        <f t="shared" ca="1" si="38"/>
        <v/>
      </c>
      <c r="BU33" s="492" t="str">
        <f t="shared" ca="1" si="38"/>
        <v/>
      </c>
      <c r="BV33" s="492" t="str">
        <f t="shared" ca="1" si="38"/>
        <v/>
      </c>
      <c r="BW33" s="492" t="str">
        <f t="shared" ca="1" si="38"/>
        <v/>
      </c>
      <c r="BX33" s="492" t="str">
        <f t="shared" ca="1" si="38"/>
        <v/>
      </c>
      <c r="BY33" s="492" t="str">
        <f t="shared" ca="1" si="38"/>
        <v/>
      </c>
    </row>
    <row r="34" spans="1:77" x14ac:dyDescent="0.25">
      <c r="A34" s="620"/>
      <c r="B34" s="3" t="s">
        <v>497</v>
      </c>
      <c r="E34" s="337">
        <v>1</v>
      </c>
      <c r="F34" s="337">
        <v>2.4</v>
      </c>
      <c r="G34" s="337">
        <v>0</v>
      </c>
      <c r="H34" s="42">
        <f t="shared" si="4"/>
        <v>0</v>
      </c>
      <c r="I34" s="42">
        <f t="shared" si="4"/>
        <v>0</v>
      </c>
      <c r="J34" s="32" t="str">
        <f t="shared" ca="1" si="2"/>
        <v>OK</v>
      </c>
      <c r="K34" s="622"/>
      <c r="L34" s="625"/>
      <c r="M34" s="628"/>
      <c r="N34" s="628"/>
      <c r="O34" s="617"/>
      <c r="P34" s="46"/>
      <c r="Q34" s="46"/>
      <c r="R34" s="46"/>
      <c r="S34" s="46"/>
      <c r="T34" s="46"/>
      <c r="V34" s="20">
        <f t="shared" si="5"/>
        <v>0</v>
      </c>
      <c r="W34" s="27" t="str">
        <f ca="1">INDEX(INDIRECT($AI34),$BJ$9+1,W$4)</f>
        <v>None</v>
      </c>
      <c r="X34" s="27" t="str">
        <f t="shared" ref="X34:AB34" ca="1" si="47">INDEX(INDIRECT($AI34),$BJ$9+1,X$4)</f>
        <v>None</v>
      </c>
      <c r="Y34" s="27">
        <f t="shared" ca="1" si="47"/>
        <v>0</v>
      </c>
      <c r="Z34" s="27">
        <f t="shared" ca="1" si="47"/>
        <v>0</v>
      </c>
      <c r="AA34" s="27">
        <f t="shared" ca="1" si="47"/>
        <v>0</v>
      </c>
      <c r="AB34" s="27">
        <f t="shared" ca="1" si="47"/>
        <v>0</v>
      </c>
      <c r="AC34" s="29">
        <f t="shared" si="7"/>
        <v>0</v>
      </c>
      <c r="AD34" s="29">
        <f t="shared" si="8"/>
        <v>0</v>
      </c>
      <c r="AE34" s="47"/>
      <c r="AF34" s="47"/>
      <c r="AG34" s="491">
        <v>25</v>
      </c>
      <c r="AH34" s="485">
        <v>1</v>
      </c>
      <c r="AI34" s="485" t="str">
        <f t="shared" si="9"/>
        <v>None</v>
      </c>
      <c r="AJ34" s="492" t="str">
        <f t="shared" ca="1" si="40"/>
        <v/>
      </c>
      <c r="AK34" s="492" t="str">
        <f t="shared" ca="1" si="40"/>
        <v/>
      </c>
      <c r="AL34" s="492" t="str">
        <f t="shared" ca="1" si="40"/>
        <v/>
      </c>
      <c r="AM34" s="492" t="str">
        <f t="shared" ca="1" si="40"/>
        <v/>
      </c>
      <c r="AN34" s="492" t="str">
        <f t="shared" ca="1" si="40"/>
        <v/>
      </c>
      <c r="AO34" s="492" t="str">
        <f t="shared" ca="1" si="40"/>
        <v/>
      </c>
      <c r="AP34" s="493" t="str">
        <f t="shared" ca="1" si="40"/>
        <v/>
      </c>
      <c r="AQ34" s="493" t="str">
        <f t="shared" ca="1" si="40"/>
        <v/>
      </c>
      <c r="AR34" s="493" t="str">
        <f t="shared" ca="1" si="40"/>
        <v/>
      </c>
      <c r="AS34" s="493" t="str">
        <f t="shared" ca="1" si="40"/>
        <v/>
      </c>
      <c r="AT34" s="493" t="str">
        <f t="shared" ca="1" si="40"/>
        <v/>
      </c>
      <c r="AU34" s="493" t="str">
        <f t="shared" ca="1" si="40"/>
        <v/>
      </c>
      <c r="AV34" s="492" t="str">
        <f t="shared" ca="1" si="37"/>
        <v/>
      </c>
      <c r="AW34" s="492" t="str">
        <f t="shared" ca="1" si="37"/>
        <v/>
      </c>
      <c r="AX34" s="492" t="str">
        <f t="shared" ca="1" si="37"/>
        <v/>
      </c>
      <c r="AY34" s="492" t="str">
        <f t="shared" ca="1" si="37"/>
        <v/>
      </c>
      <c r="AZ34" s="492" t="str">
        <f t="shared" ca="1" si="37"/>
        <v/>
      </c>
      <c r="BA34" s="492" t="str">
        <f t="shared" ca="1" si="37"/>
        <v/>
      </c>
      <c r="BB34" s="493" t="str">
        <f t="shared" ca="1" si="37"/>
        <v/>
      </c>
      <c r="BC34" s="493" t="str">
        <f t="shared" ca="1" si="37"/>
        <v/>
      </c>
      <c r="BD34" s="493" t="str">
        <f t="shared" ca="1" si="37"/>
        <v/>
      </c>
      <c r="BE34" s="493" t="str">
        <f t="shared" ca="1" si="37"/>
        <v/>
      </c>
      <c r="BF34" s="493" t="str">
        <f t="shared" ca="1" si="37"/>
        <v/>
      </c>
      <c r="BG34" s="493" t="str">
        <f t="shared" ca="1" si="37"/>
        <v/>
      </c>
      <c r="BH34" s="492" t="str">
        <f t="shared" ca="1" si="37"/>
        <v/>
      </c>
      <c r="BI34" s="492" t="str">
        <f t="shared" ca="1" si="37"/>
        <v/>
      </c>
      <c r="BJ34" s="492" t="str">
        <f t="shared" ca="1" si="37"/>
        <v/>
      </c>
      <c r="BK34" s="492" t="str">
        <f t="shared" ca="1" si="37"/>
        <v/>
      </c>
      <c r="BL34" s="492" t="str">
        <f t="shared" ca="1" si="38"/>
        <v/>
      </c>
      <c r="BM34" s="492" t="str">
        <f t="shared" ca="1" si="38"/>
        <v/>
      </c>
      <c r="BN34" s="493" t="str">
        <f t="shared" ca="1" si="38"/>
        <v/>
      </c>
      <c r="BO34" s="493" t="str">
        <f t="shared" ca="1" si="38"/>
        <v/>
      </c>
      <c r="BP34" s="493" t="str">
        <f t="shared" ca="1" si="38"/>
        <v/>
      </c>
      <c r="BQ34" s="493" t="str">
        <f t="shared" ca="1" si="38"/>
        <v/>
      </c>
      <c r="BR34" s="493" t="str">
        <f t="shared" ca="1" si="38"/>
        <v/>
      </c>
      <c r="BS34" s="493" t="str">
        <f t="shared" ca="1" si="38"/>
        <v/>
      </c>
      <c r="BT34" s="492" t="str">
        <f t="shared" ca="1" si="38"/>
        <v/>
      </c>
      <c r="BU34" s="492" t="str">
        <f t="shared" ca="1" si="38"/>
        <v/>
      </c>
      <c r="BV34" s="492" t="str">
        <f t="shared" ca="1" si="38"/>
        <v/>
      </c>
      <c r="BW34" s="492" t="str">
        <f t="shared" ca="1" si="38"/>
        <v/>
      </c>
      <c r="BX34" s="492" t="str">
        <f t="shared" ca="1" si="38"/>
        <v/>
      </c>
      <c r="BY34" s="492" t="str">
        <f t="shared" ca="1" si="38"/>
        <v/>
      </c>
    </row>
    <row r="35" spans="1:77" ht="15" customHeight="1" x14ac:dyDescent="0.25">
      <c r="A35" s="620"/>
      <c r="B35" s="3" t="s">
        <v>498</v>
      </c>
      <c r="E35" s="337">
        <v>1</v>
      </c>
      <c r="F35" s="337">
        <v>2.4</v>
      </c>
      <c r="G35" s="337">
        <v>0</v>
      </c>
      <c r="H35" s="42">
        <f t="shared" si="4"/>
        <v>0</v>
      </c>
      <c r="I35" s="42">
        <f t="shared" si="4"/>
        <v>0</v>
      </c>
      <c r="J35" s="32" t="str">
        <f t="shared" ca="1" si="2"/>
        <v>OK</v>
      </c>
      <c r="K35" s="622"/>
      <c r="L35" s="625"/>
      <c r="M35" s="628"/>
      <c r="N35" s="628"/>
      <c r="O35" s="616" t="str">
        <f ca="1">IF(K32=0,"",IF(N32&lt;=K32,"OK if external bracing line", "NG if external bracing line"))</f>
        <v/>
      </c>
      <c r="P35" s="46"/>
      <c r="Q35" s="46"/>
      <c r="R35" s="46"/>
      <c r="S35" s="46"/>
      <c r="T35" s="46"/>
      <c r="V35" s="20">
        <f t="shared" si="5"/>
        <v>0</v>
      </c>
      <c r="W35" s="27" t="str">
        <f ca="1">INDEX(INDIRECT($AI35),$BK$9+1,W$4)</f>
        <v>None</v>
      </c>
      <c r="X35" s="27" t="str">
        <f t="shared" ref="X35:AB35" ca="1" si="48">INDEX(INDIRECT($AI35),$BK$9+1,X$4)</f>
        <v>None</v>
      </c>
      <c r="Y35" s="27">
        <f t="shared" ca="1" si="48"/>
        <v>0</v>
      </c>
      <c r="Z35" s="27">
        <f t="shared" ca="1" si="48"/>
        <v>0</v>
      </c>
      <c r="AA35" s="27">
        <f t="shared" ca="1" si="48"/>
        <v>0</v>
      </c>
      <c r="AB35" s="27">
        <f t="shared" ca="1" si="48"/>
        <v>0</v>
      </c>
      <c r="AC35" s="29">
        <f t="shared" si="7"/>
        <v>0</v>
      </c>
      <c r="AD35" s="29">
        <f t="shared" si="8"/>
        <v>0</v>
      </c>
      <c r="AE35" s="47"/>
      <c r="AF35" s="47"/>
      <c r="AG35" s="491">
        <v>26</v>
      </c>
      <c r="AH35" s="485">
        <v>1</v>
      </c>
      <c r="AI35" s="485" t="str">
        <f t="shared" si="9"/>
        <v>None</v>
      </c>
      <c r="AJ35" s="492" t="str">
        <f t="shared" ca="1" si="40"/>
        <v/>
      </c>
      <c r="AK35" s="492" t="str">
        <f t="shared" ca="1" si="40"/>
        <v/>
      </c>
      <c r="AL35" s="492" t="str">
        <f t="shared" ca="1" si="40"/>
        <v/>
      </c>
      <c r="AM35" s="492" t="str">
        <f t="shared" ca="1" si="40"/>
        <v/>
      </c>
      <c r="AN35" s="492" t="str">
        <f t="shared" ca="1" si="40"/>
        <v/>
      </c>
      <c r="AO35" s="492" t="str">
        <f t="shared" ca="1" si="40"/>
        <v/>
      </c>
      <c r="AP35" s="493" t="str">
        <f t="shared" ca="1" si="40"/>
        <v/>
      </c>
      <c r="AQ35" s="493" t="str">
        <f t="shared" ca="1" si="40"/>
        <v/>
      </c>
      <c r="AR35" s="493" t="str">
        <f t="shared" ca="1" si="40"/>
        <v/>
      </c>
      <c r="AS35" s="493" t="str">
        <f t="shared" ca="1" si="40"/>
        <v/>
      </c>
      <c r="AT35" s="493" t="str">
        <f t="shared" ca="1" si="40"/>
        <v/>
      </c>
      <c r="AU35" s="493" t="str">
        <f t="shared" ca="1" si="40"/>
        <v/>
      </c>
      <c r="AV35" s="492" t="str">
        <f t="shared" ca="1" si="37"/>
        <v/>
      </c>
      <c r="AW35" s="492" t="str">
        <f t="shared" ca="1" si="37"/>
        <v/>
      </c>
      <c r="AX35" s="492" t="str">
        <f t="shared" ca="1" si="37"/>
        <v/>
      </c>
      <c r="AY35" s="492" t="str">
        <f t="shared" ca="1" si="37"/>
        <v/>
      </c>
      <c r="AZ35" s="492" t="str">
        <f t="shared" ca="1" si="37"/>
        <v/>
      </c>
      <c r="BA35" s="492" t="str">
        <f t="shared" ca="1" si="37"/>
        <v/>
      </c>
      <c r="BB35" s="493" t="str">
        <f t="shared" ca="1" si="37"/>
        <v/>
      </c>
      <c r="BC35" s="493" t="str">
        <f t="shared" ca="1" si="37"/>
        <v/>
      </c>
      <c r="BD35" s="493" t="str">
        <f t="shared" ca="1" si="37"/>
        <v/>
      </c>
      <c r="BE35" s="493" t="str">
        <f t="shared" ca="1" si="37"/>
        <v/>
      </c>
      <c r="BF35" s="493" t="str">
        <f t="shared" ca="1" si="37"/>
        <v/>
      </c>
      <c r="BG35" s="493" t="str">
        <f t="shared" ca="1" si="37"/>
        <v/>
      </c>
      <c r="BH35" s="492" t="str">
        <f t="shared" ca="1" si="37"/>
        <v/>
      </c>
      <c r="BI35" s="492" t="str">
        <f t="shared" ca="1" si="37"/>
        <v/>
      </c>
      <c r="BJ35" s="492" t="str">
        <f t="shared" ca="1" si="37"/>
        <v/>
      </c>
      <c r="BK35" s="492" t="str">
        <f t="shared" ca="1" si="37"/>
        <v/>
      </c>
      <c r="BL35" s="492" t="str">
        <f t="shared" ca="1" si="38"/>
        <v/>
      </c>
      <c r="BM35" s="492" t="str">
        <f t="shared" ca="1" si="38"/>
        <v/>
      </c>
      <c r="BN35" s="493" t="str">
        <f t="shared" ca="1" si="38"/>
        <v/>
      </c>
      <c r="BO35" s="493" t="str">
        <f t="shared" ca="1" si="38"/>
        <v/>
      </c>
      <c r="BP35" s="493" t="str">
        <f t="shared" ca="1" si="38"/>
        <v/>
      </c>
      <c r="BQ35" s="493" t="str">
        <f t="shared" ca="1" si="38"/>
        <v/>
      </c>
      <c r="BR35" s="493" t="str">
        <f t="shared" ca="1" si="38"/>
        <v/>
      </c>
      <c r="BS35" s="493" t="str">
        <f t="shared" ca="1" si="38"/>
        <v/>
      </c>
      <c r="BT35" s="492" t="str">
        <f t="shared" ca="1" si="38"/>
        <v/>
      </c>
      <c r="BU35" s="492" t="str">
        <f t="shared" ca="1" si="38"/>
        <v/>
      </c>
      <c r="BV35" s="492" t="str">
        <f t="shared" ca="1" si="38"/>
        <v/>
      </c>
      <c r="BW35" s="492" t="str">
        <f t="shared" ca="1" si="38"/>
        <v/>
      </c>
      <c r="BX35" s="492" t="str">
        <f t="shared" ca="1" si="38"/>
        <v/>
      </c>
      <c r="BY35" s="492" t="str">
        <f t="shared" ca="1" si="38"/>
        <v/>
      </c>
    </row>
    <row r="36" spans="1:77" x14ac:dyDescent="0.25">
      <c r="A36" s="620"/>
      <c r="B36" s="3" t="s">
        <v>499</v>
      </c>
      <c r="E36" s="337">
        <v>1</v>
      </c>
      <c r="F36" s="337">
        <v>2.4</v>
      </c>
      <c r="G36" s="337">
        <v>0</v>
      </c>
      <c r="H36" s="42">
        <f t="shared" ca="1" si="4"/>
        <v>0</v>
      </c>
      <c r="I36" s="42">
        <f t="shared" ca="1" si="4"/>
        <v>0</v>
      </c>
      <c r="J36" s="32" t="str">
        <f t="shared" ca="1" si="2"/>
        <v>OK</v>
      </c>
      <c r="K36" s="622"/>
      <c r="L36" s="625"/>
      <c r="M36" s="628"/>
      <c r="N36" s="628"/>
      <c r="O36" s="617"/>
      <c r="P36" s="46"/>
      <c r="Q36" s="46"/>
      <c r="R36" s="46"/>
      <c r="S36" s="46"/>
      <c r="T36" s="46"/>
      <c r="V36" s="20">
        <f t="shared" ca="1" si="5"/>
        <v>0</v>
      </c>
      <c r="W36" s="27" t="str">
        <f ca="1">INDEX(INDIRECT($AI36),$BL$9+1,W$4)</f>
        <v>None</v>
      </c>
      <c r="X36" s="27" t="str">
        <f t="shared" ref="X36:AB36" ca="1" si="49">INDEX(INDIRECT($AI36),$BL$9+1,X$4)</f>
        <v>None</v>
      </c>
      <c r="Y36" s="27">
        <f t="shared" ca="1" si="49"/>
        <v>0</v>
      </c>
      <c r="Z36" s="27">
        <f t="shared" ca="1" si="49"/>
        <v>0</v>
      </c>
      <c r="AA36" s="27">
        <f t="shared" ca="1" si="49"/>
        <v>0</v>
      </c>
      <c r="AB36" s="27">
        <f t="shared" ca="1" si="49"/>
        <v>0</v>
      </c>
      <c r="AC36" s="29">
        <f t="shared" ca="1" si="7"/>
        <v>0</v>
      </c>
      <c r="AD36" s="29">
        <f t="shared" ca="1" si="8"/>
        <v>0</v>
      </c>
      <c r="AE36" s="47"/>
      <c r="AF36" s="47"/>
      <c r="AG36" s="491">
        <v>27</v>
      </c>
      <c r="AH36" s="485">
        <v>4</v>
      </c>
      <c r="AI36" s="485" t="str">
        <f t="shared" si="9"/>
        <v>Plasterboard</v>
      </c>
      <c r="AJ36" s="492" t="str">
        <f t="shared" ca="1" si="40"/>
        <v/>
      </c>
      <c r="AK36" s="492" t="str">
        <f t="shared" ca="1" si="40"/>
        <v/>
      </c>
      <c r="AL36" s="492" t="str">
        <f t="shared" ca="1" si="40"/>
        <v/>
      </c>
      <c r="AM36" s="492" t="str">
        <f t="shared" ca="1" si="40"/>
        <v/>
      </c>
      <c r="AN36" s="492" t="str">
        <f t="shared" ca="1" si="40"/>
        <v/>
      </c>
      <c r="AO36" s="492" t="str">
        <f t="shared" ca="1" si="40"/>
        <v/>
      </c>
      <c r="AP36" s="493" t="str">
        <f t="shared" ca="1" si="40"/>
        <v/>
      </c>
      <c r="AQ36" s="493" t="str">
        <f t="shared" ca="1" si="40"/>
        <v/>
      </c>
      <c r="AR36" s="493" t="str">
        <f t="shared" ca="1" si="40"/>
        <v/>
      </c>
      <c r="AS36" s="493" t="str">
        <f t="shared" ca="1" si="40"/>
        <v/>
      </c>
      <c r="AT36" s="493" t="str">
        <f t="shared" ca="1" si="40"/>
        <v/>
      </c>
      <c r="AU36" s="493" t="str">
        <f t="shared" ca="1" si="40"/>
        <v/>
      </c>
      <c r="AV36" s="492" t="str">
        <f t="shared" ca="1" si="37"/>
        <v/>
      </c>
      <c r="AW36" s="492" t="str">
        <f t="shared" ca="1" si="37"/>
        <v/>
      </c>
      <c r="AX36" s="492" t="str">
        <f t="shared" ca="1" si="37"/>
        <v/>
      </c>
      <c r="AY36" s="492" t="str">
        <f t="shared" ca="1" si="37"/>
        <v/>
      </c>
      <c r="AZ36" s="492" t="str">
        <f t="shared" ca="1" si="37"/>
        <v/>
      </c>
      <c r="BA36" s="492" t="str">
        <f t="shared" ca="1" si="37"/>
        <v/>
      </c>
      <c r="BB36" s="493" t="str">
        <f t="shared" ca="1" si="37"/>
        <v/>
      </c>
      <c r="BC36" s="493" t="str">
        <f t="shared" ca="1" si="37"/>
        <v/>
      </c>
      <c r="BD36" s="493" t="str">
        <f t="shared" ca="1" si="37"/>
        <v/>
      </c>
      <c r="BE36" s="493" t="str">
        <f t="shared" ca="1" si="37"/>
        <v/>
      </c>
      <c r="BF36" s="493" t="str">
        <f t="shared" ca="1" si="37"/>
        <v/>
      </c>
      <c r="BG36" s="493" t="str">
        <f t="shared" ca="1" si="37"/>
        <v/>
      </c>
      <c r="BH36" s="492" t="str">
        <f t="shared" ca="1" si="37"/>
        <v/>
      </c>
      <c r="BI36" s="492" t="str">
        <f t="shared" ca="1" si="37"/>
        <v/>
      </c>
      <c r="BJ36" s="492" t="str">
        <f t="shared" ca="1" si="37"/>
        <v/>
      </c>
      <c r="BK36" s="492" t="str">
        <f t="shared" ca="1" si="37"/>
        <v/>
      </c>
      <c r="BL36" s="492" t="str">
        <f t="shared" ca="1" si="38"/>
        <v/>
      </c>
      <c r="BM36" s="492" t="str">
        <f t="shared" ca="1" si="38"/>
        <v/>
      </c>
      <c r="BN36" s="493" t="str">
        <f t="shared" ca="1" si="38"/>
        <v/>
      </c>
      <c r="BO36" s="493" t="str">
        <f t="shared" ca="1" si="38"/>
        <v/>
      </c>
      <c r="BP36" s="493" t="str">
        <f t="shared" ca="1" si="38"/>
        <v/>
      </c>
      <c r="BQ36" s="493" t="str">
        <f t="shared" ca="1" si="38"/>
        <v/>
      </c>
      <c r="BR36" s="493" t="str">
        <f t="shared" ca="1" si="38"/>
        <v/>
      </c>
      <c r="BS36" s="493" t="str">
        <f t="shared" ca="1" si="38"/>
        <v/>
      </c>
      <c r="BT36" s="492" t="str">
        <f t="shared" ca="1" si="38"/>
        <v/>
      </c>
      <c r="BU36" s="492" t="str">
        <f t="shared" ca="1" si="38"/>
        <v/>
      </c>
      <c r="BV36" s="492" t="str">
        <f t="shared" ca="1" si="38"/>
        <v/>
      </c>
      <c r="BW36" s="492" t="str">
        <f t="shared" ca="1" si="38"/>
        <v/>
      </c>
      <c r="BX36" s="492" t="str">
        <f t="shared" ca="1" si="38"/>
        <v/>
      </c>
      <c r="BY36" s="492" t="str">
        <f t="shared" ca="1" si="38"/>
        <v/>
      </c>
    </row>
    <row r="37" spans="1:77" ht="15.75" thickBot="1" x14ac:dyDescent="0.3">
      <c r="A37" s="620"/>
      <c r="B37" s="3" t="s">
        <v>500</v>
      </c>
      <c r="E37" s="338">
        <v>1</v>
      </c>
      <c r="F37" s="338">
        <v>2.4</v>
      </c>
      <c r="G37" s="338">
        <v>0</v>
      </c>
      <c r="H37" s="43">
        <f t="shared" si="4"/>
        <v>0</v>
      </c>
      <c r="I37" s="43">
        <f t="shared" si="4"/>
        <v>0</v>
      </c>
      <c r="J37" s="32" t="str">
        <f t="shared" ca="1" si="2"/>
        <v>OK</v>
      </c>
      <c r="K37" s="623"/>
      <c r="L37" s="626"/>
      <c r="M37" s="629"/>
      <c r="N37" s="629"/>
      <c r="O37" s="617"/>
      <c r="P37" s="46"/>
      <c r="Q37" s="46"/>
      <c r="R37" s="46"/>
      <c r="S37" s="46"/>
      <c r="T37" s="46"/>
      <c r="V37" s="20">
        <f t="shared" si="5"/>
        <v>0</v>
      </c>
      <c r="W37" s="27" t="str">
        <f ca="1">INDEX(INDIRECT($AI37),$BM$9+1,W$4)</f>
        <v>None</v>
      </c>
      <c r="X37" s="27" t="str">
        <f t="shared" ref="X37:AB37" ca="1" si="50">INDEX(INDIRECT($AI37),$BM$9+1,X$4)</f>
        <v>None</v>
      </c>
      <c r="Y37" s="27">
        <f t="shared" ca="1" si="50"/>
        <v>0</v>
      </c>
      <c r="Z37" s="27">
        <f t="shared" ca="1" si="50"/>
        <v>0</v>
      </c>
      <c r="AA37" s="27">
        <f t="shared" ca="1" si="50"/>
        <v>0</v>
      </c>
      <c r="AB37" s="27">
        <f t="shared" ca="1" si="50"/>
        <v>0</v>
      </c>
      <c r="AC37" s="29">
        <f t="shared" si="7"/>
        <v>0</v>
      </c>
      <c r="AD37" s="29">
        <f t="shared" si="8"/>
        <v>0</v>
      </c>
      <c r="AE37" s="47"/>
      <c r="AF37" s="47"/>
      <c r="AG37" s="491">
        <v>28</v>
      </c>
      <c r="AH37" s="485">
        <v>1</v>
      </c>
      <c r="AI37" s="485" t="str">
        <f t="shared" si="9"/>
        <v>None</v>
      </c>
      <c r="AJ37" s="492" t="str">
        <f t="shared" ca="1" si="40"/>
        <v/>
      </c>
      <c r="AK37" s="492" t="str">
        <f t="shared" ca="1" si="40"/>
        <v/>
      </c>
      <c r="AL37" s="492" t="str">
        <f t="shared" ca="1" si="40"/>
        <v/>
      </c>
      <c r="AM37" s="492" t="str">
        <f t="shared" ca="1" si="40"/>
        <v/>
      </c>
      <c r="AN37" s="492" t="str">
        <f t="shared" ca="1" si="40"/>
        <v/>
      </c>
      <c r="AO37" s="492" t="str">
        <f t="shared" ca="1" si="40"/>
        <v/>
      </c>
      <c r="AP37" s="493" t="str">
        <f t="shared" ca="1" si="40"/>
        <v/>
      </c>
      <c r="AQ37" s="493" t="str">
        <f t="shared" ca="1" si="40"/>
        <v/>
      </c>
      <c r="AR37" s="493" t="str">
        <f t="shared" ca="1" si="40"/>
        <v/>
      </c>
      <c r="AS37" s="493" t="str">
        <f t="shared" ca="1" si="40"/>
        <v/>
      </c>
      <c r="AT37" s="493" t="str">
        <f t="shared" ca="1" si="40"/>
        <v/>
      </c>
      <c r="AU37" s="493" t="str">
        <f t="shared" ca="1" si="40"/>
        <v/>
      </c>
      <c r="AV37" s="492" t="str">
        <f t="shared" ca="1" si="37"/>
        <v/>
      </c>
      <c r="AW37" s="492" t="str">
        <f t="shared" ca="1" si="37"/>
        <v/>
      </c>
      <c r="AX37" s="492" t="str">
        <f t="shared" ca="1" si="37"/>
        <v/>
      </c>
      <c r="AY37" s="492" t="str">
        <f t="shared" ca="1" si="37"/>
        <v/>
      </c>
      <c r="AZ37" s="492" t="str">
        <f t="shared" ca="1" si="37"/>
        <v/>
      </c>
      <c r="BA37" s="492" t="str">
        <f t="shared" ca="1" si="37"/>
        <v/>
      </c>
      <c r="BB37" s="493" t="str">
        <f t="shared" ca="1" si="37"/>
        <v/>
      </c>
      <c r="BC37" s="493" t="str">
        <f t="shared" ca="1" si="37"/>
        <v/>
      </c>
      <c r="BD37" s="493" t="str">
        <f t="shared" ca="1" si="37"/>
        <v/>
      </c>
      <c r="BE37" s="493" t="str">
        <f t="shared" ca="1" si="37"/>
        <v/>
      </c>
      <c r="BF37" s="493" t="str">
        <f t="shared" ca="1" si="37"/>
        <v/>
      </c>
      <c r="BG37" s="493" t="str">
        <f t="shared" ca="1" si="37"/>
        <v/>
      </c>
      <c r="BH37" s="492" t="str">
        <f t="shared" ca="1" si="37"/>
        <v/>
      </c>
      <c r="BI37" s="492" t="str">
        <f t="shared" ca="1" si="37"/>
        <v/>
      </c>
      <c r="BJ37" s="492" t="str">
        <f t="shared" ca="1" si="37"/>
        <v/>
      </c>
      <c r="BK37" s="492" t="str">
        <f t="shared" ca="1" si="37"/>
        <v/>
      </c>
      <c r="BL37" s="492" t="str">
        <f t="shared" ca="1" si="38"/>
        <v/>
      </c>
      <c r="BM37" s="492" t="str">
        <f t="shared" ca="1" si="38"/>
        <v/>
      </c>
      <c r="BN37" s="493" t="str">
        <f t="shared" ca="1" si="38"/>
        <v/>
      </c>
      <c r="BO37" s="493" t="str">
        <f t="shared" ca="1" si="38"/>
        <v/>
      </c>
      <c r="BP37" s="493" t="str">
        <f t="shared" ca="1" si="38"/>
        <v/>
      </c>
      <c r="BQ37" s="493" t="str">
        <f t="shared" ca="1" si="38"/>
        <v/>
      </c>
      <c r="BR37" s="493" t="str">
        <f t="shared" ca="1" si="38"/>
        <v/>
      </c>
      <c r="BS37" s="493" t="str">
        <f t="shared" ca="1" si="38"/>
        <v/>
      </c>
      <c r="BT37" s="492" t="str">
        <f t="shared" ca="1" si="38"/>
        <v/>
      </c>
      <c r="BU37" s="492" t="str">
        <f t="shared" ca="1" si="38"/>
        <v/>
      </c>
      <c r="BV37" s="492" t="str">
        <f t="shared" ca="1" si="38"/>
        <v/>
      </c>
      <c r="BW37" s="492" t="str">
        <f t="shared" ca="1" si="38"/>
        <v/>
      </c>
      <c r="BX37" s="492" t="str">
        <f t="shared" ca="1" si="38"/>
        <v/>
      </c>
      <c r="BY37" s="492" t="str">
        <f t="shared" ca="1" si="38"/>
        <v/>
      </c>
    </row>
    <row r="38" spans="1:77" ht="15.75" customHeight="1" thickTop="1" x14ac:dyDescent="0.25">
      <c r="A38" s="619" t="s">
        <v>489</v>
      </c>
      <c r="B38" s="3" t="s">
        <v>67</v>
      </c>
      <c r="E38" s="336">
        <v>1</v>
      </c>
      <c r="F38" s="336">
        <v>2.4</v>
      </c>
      <c r="G38" s="337">
        <v>0</v>
      </c>
      <c r="H38" s="44">
        <f t="shared" ca="1" si="4"/>
        <v>45</v>
      </c>
      <c r="I38" s="44">
        <f t="shared" ca="1" si="4"/>
        <v>55</v>
      </c>
      <c r="J38" s="32" t="str">
        <f t="shared" ca="1" si="2"/>
        <v>OK</v>
      </c>
      <c r="K38" s="621">
        <f ca="1">MIN(SUM(H38:H43),SUM(I38:I43))</f>
        <v>45</v>
      </c>
      <c r="L38" s="624">
        <v>0</v>
      </c>
      <c r="M38" s="627">
        <f t="shared" ref="M38" ca="1" si="51">IF(K38=0,"",MAX(100,0.5*MAX(H$3,I$3)/U$15))</f>
        <v>100</v>
      </c>
      <c r="N38" s="627">
        <f ca="1">IF(K38=0,"",MAX(M38,L38*15))</f>
        <v>100</v>
      </c>
      <c r="O38" s="616" t="str">
        <f ca="1">IF(K38=0,"",IF(M38&lt;=K38,"OK if internal bracing line", "NG if internal bracing line"))</f>
        <v>NG if internal bracing line</v>
      </c>
      <c r="P38" s="46"/>
      <c r="Q38" s="46"/>
      <c r="R38" s="46"/>
      <c r="S38" s="46"/>
      <c r="T38" s="46"/>
      <c r="V38" s="20">
        <f t="shared" ca="1" si="5"/>
        <v>1</v>
      </c>
      <c r="W38" s="27" t="str">
        <f ca="1">INDEX(INDIRECT($AI38),$BN$9+1,W$4)</f>
        <v>Gamma</v>
      </c>
      <c r="X38" s="27" t="str">
        <f t="shared" ref="X38:AB38" ca="1" si="52">INDEX(INDIRECT($AI38),$BN$9+1,X$4)</f>
        <v>GBF400S/2100</v>
      </c>
      <c r="Y38" s="27">
        <f t="shared" ca="1" si="52"/>
        <v>1</v>
      </c>
      <c r="Z38" s="27">
        <f t="shared" ca="1" si="52"/>
        <v>45</v>
      </c>
      <c r="AA38" s="27">
        <f t="shared" ca="1" si="52"/>
        <v>55</v>
      </c>
      <c r="AB38" s="27">
        <f t="shared" ca="1" si="52"/>
        <v>0</v>
      </c>
      <c r="AC38" s="29">
        <f t="shared" ca="1" si="7"/>
        <v>45</v>
      </c>
      <c r="AD38" s="29">
        <f t="shared" ca="1" si="8"/>
        <v>55</v>
      </c>
      <c r="AE38" s="47"/>
      <c r="AF38" s="47"/>
      <c r="AG38" s="491">
        <v>29</v>
      </c>
      <c r="AH38" s="485">
        <v>2</v>
      </c>
      <c r="AI38" s="485" t="str">
        <f t="shared" si="9"/>
        <v>Gamma</v>
      </c>
      <c r="AJ38" s="492" t="str">
        <f t="shared" ca="1" si="40"/>
        <v/>
      </c>
      <c r="AK38" s="492" t="str">
        <f t="shared" ca="1" si="40"/>
        <v/>
      </c>
      <c r="AL38" s="492" t="str">
        <f t="shared" ca="1" si="40"/>
        <v/>
      </c>
      <c r="AM38" s="492" t="str">
        <f t="shared" ca="1" si="40"/>
        <v/>
      </c>
      <c r="AN38" s="492" t="str">
        <f t="shared" ca="1" si="40"/>
        <v/>
      </c>
      <c r="AO38" s="492" t="str">
        <f t="shared" ca="1" si="40"/>
        <v/>
      </c>
      <c r="AP38" s="493" t="str">
        <f t="shared" ca="1" si="40"/>
        <v/>
      </c>
      <c r="AQ38" s="493" t="str">
        <f t="shared" ca="1" si="40"/>
        <v/>
      </c>
      <c r="AR38" s="493" t="str">
        <f t="shared" ca="1" si="40"/>
        <v/>
      </c>
      <c r="AS38" s="493" t="str">
        <f t="shared" ca="1" si="40"/>
        <v/>
      </c>
      <c r="AT38" s="493" t="str">
        <f t="shared" ca="1" si="40"/>
        <v/>
      </c>
      <c r="AU38" s="493" t="str">
        <f t="shared" ca="1" si="40"/>
        <v/>
      </c>
      <c r="AV38" s="492" t="str">
        <f t="shared" ca="1" si="37"/>
        <v/>
      </c>
      <c r="AW38" s="492" t="str">
        <f t="shared" ca="1" si="37"/>
        <v/>
      </c>
      <c r="AX38" s="492" t="str">
        <f t="shared" ca="1" si="37"/>
        <v/>
      </c>
      <c r="AY38" s="492" t="str">
        <f t="shared" ca="1" si="37"/>
        <v/>
      </c>
      <c r="AZ38" s="492" t="str">
        <f t="shared" ca="1" si="37"/>
        <v/>
      </c>
      <c r="BA38" s="492" t="str">
        <f t="shared" ca="1" si="37"/>
        <v/>
      </c>
      <c r="BB38" s="493" t="str">
        <f t="shared" ca="1" si="37"/>
        <v/>
      </c>
      <c r="BC38" s="493" t="str">
        <f t="shared" ca="1" si="37"/>
        <v/>
      </c>
      <c r="BD38" s="493" t="str">
        <f t="shared" ca="1" si="37"/>
        <v/>
      </c>
      <c r="BE38" s="493" t="str">
        <f t="shared" ca="1" si="37"/>
        <v/>
      </c>
      <c r="BF38" s="493" t="str">
        <f t="shared" ca="1" si="37"/>
        <v/>
      </c>
      <c r="BG38" s="493" t="str">
        <f t="shared" ca="1" si="37"/>
        <v/>
      </c>
      <c r="BH38" s="492" t="str">
        <f t="shared" ca="1" si="37"/>
        <v/>
      </c>
      <c r="BI38" s="492" t="str">
        <f t="shared" ca="1" si="37"/>
        <v/>
      </c>
      <c r="BJ38" s="492" t="str">
        <f t="shared" ca="1" si="37"/>
        <v/>
      </c>
      <c r="BK38" s="492" t="str">
        <f t="shared" ca="1" si="37"/>
        <v/>
      </c>
      <c r="BL38" s="492" t="str">
        <f t="shared" ca="1" si="38"/>
        <v/>
      </c>
      <c r="BM38" s="492" t="str">
        <f t="shared" ca="1" si="38"/>
        <v/>
      </c>
      <c r="BN38" s="493" t="str">
        <f t="shared" ca="1" si="38"/>
        <v/>
      </c>
      <c r="BO38" s="493" t="str">
        <f t="shared" ca="1" si="38"/>
        <v/>
      </c>
      <c r="BP38" s="493" t="str">
        <f t="shared" ca="1" si="38"/>
        <v/>
      </c>
      <c r="BQ38" s="493" t="str">
        <f t="shared" ca="1" si="38"/>
        <v/>
      </c>
      <c r="BR38" s="493" t="str">
        <f t="shared" ca="1" si="38"/>
        <v/>
      </c>
      <c r="BS38" s="493" t="str">
        <f t="shared" ca="1" si="38"/>
        <v/>
      </c>
      <c r="BT38" s="492" t="str">
        <f t="shared" ca="1" si="38"/>
        <v/>
      </c>
      <c r="BU38" s="492" t="str">
        <f t="shared" ca="1" si="38"/>
        <v/>
      </c>
      <c r="BV38" s="492" t="str">
        <f t="shared" ca="1" si="38"/>
        <v/>
      </c>
      <c r="BW38" s="492" t="str">
        <f t="shared" ca="1" si="38"/>
        <v/>
      </c>
      <c r="BX38" s="492" t="str">
        <f t="shared" ca="1" si="38"/>
        <v/>
      </c>
      <c r="BY38" s="492" t="str">
        <f t="shared" ca="1" si="38"/>
        <v/>
      </c>
    </row>
    <row r="39" spans="1:77" x14ac:dyDescent="0.25">
      <c r="A39" s="620"/>
      <c r="B39" s="3" t="s">
        <v>68</v>
      </c>
      <c r="E39" s="337">
        <v>1</v>
      </c>
      <c r="F39" s="337">
        <v>2.4</v>
      </c>
      <c r="G39" s="337">
        <v>0</v>
      </c>
      <c r="H39" s="42">
        <f t="shared" ca="1" si="4"/>
        <v>0</v>
      </c>
      <c r="I39" s="42">
        <f t="shared" ca="1" si="4"/>
        <v>0</v>
      </c>
      <c r="J39" s="32" t="str">
        <f t="shared" ca="1" si="2"/>
        <v>OK</v>
      </c>
      <c r="K39" s="622"/>
      <c r="L39" s="625"/>
      <c r="M39" s="628"/>
      <c r="N39" s="628"/>
      <c r="O39" s="617"/>
      <c r="P39" s="46"/>
      <c r="Q39" s="46"/>
      <c r="R39" s="46"/>
      <c r="S39" s="46"/>
      <c r="T39" s="46"/>
      <c r="V39" s="20">
        <f t="shared" ca="1" si="5"/>
        <v>0</v>
      </c>
      <c r="W39" s="27" t="str">
        <f ca="1">INDEX(INDIRECT($AI39),$BO$9+1,W$4)</f>
        <v>Gamma</v>
      </c>
      <c r="X39" s="27" t="str">
        <f t="shared" ref="X39:AB39" ca="1" si="53">INDEX(INDIRECT($AI39),$BO$9+1,X$4)</f>
        <v>None</v>
      </c>
      <c r="Y39" s="27">
        <f t="shared" ca="1" si="53"/>
        <v>0</v>
      </c>
      <c r="Z39" s="27">
        <f t="shared" ca="1" si="53"/>
        <v>0</v>
      </c>
      <c r="AA39" s="27">
        <f t="shared" ca="1" si="53"/>
        <v>0</v>
      </c>
      <c r="AB39" s="27">
        <f t="shared" ca="1" si="53"/>
        <v>0</v>
      </c>
      <c r="AC39" s="29">
        <f t="shared" ca="1" si="7"/>
        <v>0</v>
      </c>
      <c r="AD39" s="29">
        <f t="shared" ca="1" si="8"/>
        <v>0</v>
      </c>
      <c r="AE39" s="47"/>
      <c r="AF39" s="47"/>
      <c r="AG39" s="491">
        <v>30</v>
      </c>
      <c r="AH39" s="485">
        <v>2</v>
      </c>
      <c r="AI39" s="485" t="str">
        <f t="shared" si="9"/>
        <v>Gamma</v>
      </c>
      <c r="AJ39" s="492" t="str">
        <f t="shared" ca="1" si="40"/>
        <v/>
      </c>
      <c r="AK39" s="492" t="str">
        <f t="shared" ca="1" si="40"/>
        <v/>
      </c>
      <c r="AL39" s="492" t="str">
        <f t="shared" ca="1" si="40"/>
        <v/>
      </c>
      <c r="AM39" s="492" t="str">
        <f t="shared" ca="1" si="40"/>
        <v/>
      </c>
      <c r="AN39" s="492" t="str">
        <f t="shared" ca="1" si="40"/>
        <v/>
      </c>
      <c r="AO39" s="492" t="str">
        <f t="shared" ca="1" si="40"/>
        <v/>
      </c>
      <c r="AP39" s="493" t="str">
        <f t="shared" ca="1" si="40"/>
        <v/>
      </c>
      <c r="AQ39" s="493" t="str">
        <f t="shared" ca="1" si="40"/>
        <v/>
      </c>
      <c r="AR39" s="493" t="str">
        <f t="shared" ca="1" si="40"/>
        <v/>
      </c>
      <c r="AS39" s="493" t="str">
        <f t="shared" ca="1" si="40"/>
        <v/>
      </c>
      <c r="AT39" s="493" t="str">
        <f t="shared" ca="1" si="40"/>
        <v/>
      </c>
      <c r="AU39" s="493" t="str">
        <f t="shared" ca="1" si="40"/>
        <v/>
      </c>
      <c r="AV39" s="492" t="str">
        <f t="shared" ca="1" si="37"/>
        <v/>
      </c>
      <c r="AW39" s="492" t="str">
        <f t="shared" ca="1" si="37"/>
        <v/>
      </c>
      <c r="AX39" s="492" t="str">
        <f t="shared" ca="1" si="37"/>
        <v/>
      </c>
      <c r="AY39" s="492" t="str">
        <f t="shared" ca="1" si="37"/>
        <v/>
      </c>
      <c r="AZ39" s="492" t="str">
        <f t="shared" ca="1" si="37"/>
        <v/>
      </c>
      <c r="BA39" s="492" t="str">
        <f t="shared" ca="1" si="37"/>
        <v/>
      </c>
      <c r="BB39" s="493" t="str">
        <f t="shared" ca="1" si="37"/>
        <v/>
      </c>
      <c r="BC39" s="493" t="str">
        <f t="shared" ca="1" si="37"/>
        <v/>
      </c>
      <c r="BD39" s="493" t="str">
        <f t="shared" ca="1" si="37"/>
        <v/>
      </c>
      <c r="BE39" s="493" t="str">
        <f t="shared" ca="1" si="37"/>
        <v/>
      </c>
      <c r="BF39" s="493" t="str">
        <f t="shared" ca="1" si="37"/>
        <v/>
      </c>
      <c r="BG39" s="493" t="str">
        <f t="shared" ca="1" si="37"/>
        <v/>
      </c>
      <c r="BH39" s="492" t="str">
        <f t="shared" ca="1" si="37"/>
        <v/>
      </c>
      <c r="BI39" s="492" t="str">
        <f t="shared" ca="1" si="37"/>
        <v/>
      </c>
      <c r="BJ39" s="492" t="str">
        <f t="shared" ca="1" si="37"/>
        <v/>
      </c>
      <c r="BK39" s="492" t="str">
        <f t="shared" ca="1" si="37"/>
        <v/>
      </c>
      <c r="BL39" s="492" t="str">
        <f t="shared" ca="1" si="38"/>
        <v/>
      </c>
      <c r="BM39" s="492" t="str">
        <f t="shared" ca="1" si="38"/>
        <v/>
      </c>
      <c r="BN39" s="493" t="str">
        <f t="shared" ca="1" si="38"/>
        <v/>
      </c>
      <c r="BO39" s="493" t="str">
        <f t="shared" ca="1" si="38"/>
        <v/>
      </c>
      <c r="BP39" s="493" t="str">
        <f t="shared" ca="1" si="38"/>
        <v/>
      </c>
      <c r="BQ39" s="493" t="str">
        <f t="shared" ca="1" si="38"/>
        <v/>
      </c>
      <c r="BR39" s="493" t="str">
        <f t="shared" ca="1" si="38"/>
        <v/>
      </c>
      <c r="BS39" s="493" t="str">
        <f t="shared" ca="1" si="38"/>
        <v/>
      </c>
      <c r="BT39" s="492" t="str">
        <f t="shared" ca="1" si="38"/>
        <v/>
      </c>
      <c r="BU39" s="492" t="str">
        <f t="shared" ca="1" si="38"/>
        <v/>
      </c>
      <c r="BV39" s="492" t="str">
        <f t="shared" ca="1" si="38"/>
        <v/>
      </c>
      <c r="BW39" s="492" t="str">
        <f t="shared" ca="1" si="38"/>
        <v/>
      </c>
      <c r="BX39" s="492" t="str">
        <f t="shared" ca="1" si="38"/>
        <v/>
      </c>
      <c r="BY39" s="492" t="str">
        <f t="shared" ca="1" si="38"/>
        <v/>
      </c>
    </row>
    <row r="40" spans="1:77" x14ac:dyDescent="0.25">
      <c r="A40" s="620"/>
      <c r="B40" s="3" t="s">
        <v>69</v>
      </c>
      <c r="E40" s="337">
        <v>1</v>
      </c>
      <c r="F40" s="337">
        <v>2.4</v>
      </c>
      <c r="G40" s="337">
        <v>0</v>
      </c>
      <c r="H40" s="42">
        <f t="shared" ca="1" si="4"/>
        <v>0</v>
      </c>
      <c r="I40" s="42">
        <f t="shared" ca="1" si="4"/>
        <v>0</v>
      </c>
      <c r="J40" s="32" t="str">
        <f t="shared" ca="1" si="2"/>
        <v>Insufficient</v>
      </c>
      <c r="K40" s="622"/>
      <c r="L40" s="625"/>
      <c r="M40" s="628"/>
      <c r="N40" s="628"/>
      <c r="O40" s="617"/>
      <c r="P40" s="46"/>
      <c r="Q40" s="46"/>
      <c r="R40" s="46"/>
      <c r="S40" s="46"/>
      <c r="T40" s="46"/>
      <c r="V40" s="20">
        <f t="shared" ca="1" si="5"/>
        <v>4.5</v>
      </c>
      <c r="W40" s="27" t="str">
        <f ca="1">INDEX(INDIRECT($AI40),$BP$9+1,W$4)</f>
        <v>Masonry</v>
      </c>
      <c r="X40" s="27" t="str">
        <f t="shared" ref="X40:AB40" ca="1" si="54">INDEX(INDIRECT($AI40),$BP$9+1,X$4)</f>
        <v>M4 (˃ 4.5m)</v>
      </c>
      <c r="Y40" s="27">
        <f t="shared" ca="1" si="54"/>
        <v>4.5</v>
      </c>
      <c r="Z40" s="27">
        <f t="shared" ca="1" si="54"/>
        <v>0</v>
      </c>
      <c r="AA40" s="27">
        <f t="shared" ca="1" si="54"/>
        <v>0</v>
      </c>
      <c r="AB40" s="27">
        <f t="shared" ca="1" si="54"/>
        <v>0</v>
      </c>
      <c r="AC40" s="29">
        <f t="shared" ca="1" si="7"/>
        <v>0</v>
      </c>
      <c r="AD40" s="29">
        <f t="shared" ca="1" si="8"/>
        <v>0</v>
      </c>
      <c r="AE40" s="47"/>
      <c r="AF40" s="47"/>
      <c r="AG40" s="491">
        <v>31</v>
      </c>
      <c r="AH40" s="485">
        <v>3</v>
      </c>
      <c r="AI40" s="485" t="str">
        <f t="shared" si="9"/>
        <v>UserDefined</v>
      </c>
      <c r="AJ40" s="492" t="str">
        <f t="shared" ca="1" si="40"/>
        <v/>
      </c>
      <c r="AK40" s="492" t="str">
        <f t="shared" ca="1" si="40"/>
        <v/>
      </c>
      <c r="AL40" s="492" t="str">
        <f t="shared" ca="1" si="40"/>
        <v/>
      </c>
      <c r="AM40" s="492" t="str">
        <f t="shared" ca="1" si="40"/>
        <v/>
      </c>
      <c r="AN40" s="492" t="str">
        <f t="shared" ca="1" si="40"/>
        <v/>
      </c>
      <c r="AO40" s="492" t="str">
        <f t="shared" ca="1" si="40"/>
        <v/>
      </c>
      <c r="AP40" s="493" t="str">
        <f t="shared" ca="1" si="40"/>
        <v/>
      </c>
      <c r="AQ40" s="493" t="str">
        <f t="shared" ca="1" si="40"/>
        <v/>
      </c>
      <c r="AR40" s="493" t="str">
        <f t="shared" ca="1" si="40"/>
        <v/>
      </c>
      <c r="AS40" s="493" t="str">
        <f t="shared" ca="1" si="40"/>
        <v/>
      </c>
      <c r="AT40" s="493" t="str">
        <f t="shared" ca="1" si="40"/>
        <v/>
      </c>
      <c r="AU40" s="493" t="str">
        <f t="shared" ca="1" si="40"/>
        <v/>
      </c>
      <c r="AV40" s="492" t="str">
        <f t="shared" ca="1" si="37"/>
        <v/>
      </c>
      <c r="AW40" s="492" t="str">
        <f t="shared" ca="1" si="37"/>
        <v/>
      </c>
      <c r="AX40" s="492" t="str">
        <f t="shared" ca="1" si="37"/>
        <v/>
      </c>
      <c r="AY40" s="492" t="str">
        <f t="shared" ca="1" si="37"/>
        <v/>
      </c>
      <c r="AZ40" s="492" t="str">
        <f t="shared" ca="1" si="37"/>
        <v/>
      </c>
      <c r="BA40" s="492" t="str">
        <f t="shared" ca="1" si="37"/>
        <v/>
      </c>
      <c r="BB40" s="493" t="str">
        <f t="shared" ca="1" si="37"/>
        <v/>
      </c>
      <c r="BC40" s="493" t="str">
        <f t="shared" ca="1" si="37"/>
        <v/>
      </c>
      <c r="BD40" s="493" t="str">
        <f t="shared" ca="1" si="37"/>
        <v/>
      </c>
      <c r="BE40" s="493" t="str">
        <f t="shared" ca="1" si="37"/>
        <v/>
      </c>
      <c r="BF40" s="493" t="str">
        <f t="shared" ca="1" si="37"/>
        <v/>
      </c>
      <c r="BG40" s="493" t="str">
        <f t="shared" ca="1" si="37"/>
        <v/>
      </c>
      <c r="BH40" s="492" t="str">
        <f t="shared" ca="1" si="37"/>
        <v/>
      </c>
      <c r="BI40" s="492" t="str">
        <f t="shared" ca="1" si="37"/>
        <v/>
      </c>
      <c r="BJ40" s="492" t="str">
        <f t="shared" ca="1" si="37"/>
        <v/>
      </c>
      <c r="BK40" s="492" t="str">
        <f t="shared" ca="1" si="37"/>
        <v/>
      </c>
      <c r="BL40" s="492" t="str">
        <f t="shared" ca="1" si="38"/>
        <v/>
      </c>
      <c r="BM40" s="492" t="str">
        <f t="shared" ca="1" si="38"/>
        <v/>
      </c>
      <c r="BN40" s="493" t="str">
        <f t="shared" ca="1" si="38"/>
        <v/>
      </c>
      <c r="BO40" s="493" t="str">
        <f t="shared" ca="1" si="38"/>
        <v/>
      </c>
      <c r="BP40" s="493" t="str">
        <f t="shared" ca="1" si="38"/>
        <v/>
      </c>
      <c r="BQ40" s="493" t="str">
        <f t="shared" ca="1" si="38"/>
        <v/>
      </c>
      <c r="BR40" s="493" t="str">
        <f t="shared" ca="1" si="38"/>
        <v/>
      </c>
      <c r="BS40" s="493" t="str">
        <f t="shared" ca="1" si="38"/>
        <v/>
      </c>
      <c r="BT40" s="492" t="str">
        <f t="shared" ca="1" si="38"/>
        <v/>
      </c>
      <c r="BU40" s="492" t="str">
        <f t="shared" ca="1" si="38"/>
        <v/>
      </c>
      <c r="BV40" s="492" t="str">
        <f t="shared" ca="1" si="38"/>
        <v/>
      </c>
      <c r="BW40" s="492" t="str">
        <f t="shared" ca="1" si="38"/>
        <v/>
      </c>
      <c r="BX40" s="492" t="str">
        <f t="shared" ca="1" si="38"/>
        <v/>
      </c>
      <c r="BY40" s="492" t="str">
        <f t="shared" ca="1" si="38"/>
        <v/>
      </c>
    </row>
    <row r="41" spans="1:77" ht="15" customHeight="1" x14ac:dyDescent="0.25">
      <c r="A41" s="620"/>
      <c r="B41" s="3" t="s">
        <v>70</v>
      </c>
      <c r="E41" s="337">
        <v>1</v>
      </c>
      <c r="F41" s="337">
        <v>2.4</v>
      </c>
      <c r="G41" s="337">
        <v>0</v>
      </c>
      <c r="H41" s="42">
        <f t="shared" ca="1" si="4"/>
        <v>0</v>
      </c>
      <c r="I41" s="42">
        <f t="shared" ca="1" si="4"/>
        <v>0</v>
      </c>
      <c r="J41" s="32" t="str">
        <f t="shared" ca="1" si="2"/>
        <v>OK</v>
      </c>
      <c r="K41" s="622"/>
      <c r="L41" s="625"/>
      <c r="M41" s="628"/>
      <c r="N41" s="628"/>
      <c r="O41" s="616" t="str">
        <f ca="1">IF(K38=0,"",IF(N38&lt;=K38,"OK if external bracing line", "NG if external bracing line"))</f>
        <v>NG if external bracing line</v>
      </c>
      <c r="P41" s="46"/>
      <c r="Q41" s="46"/>
      <c r="R41" s="46"/>
      <c r="S41" s="46"/>
      <c r="T41" s="46"/>
      <c r="V41" s="20">
        <f t="shared" ca="1" si="5"/>
        <v>0.75</v>
      </c>
      <c r="W41" s="27" t="str">
        <f ca="1">INDEX(INDIRECT($AI41),$BQ$9+1,W$4)</f>
        <v>Masonry</v>
      </c>
      <c r="X41" s="27" t="str">
        <f t="shared" ref="X41:AB41" ca="1" si="55">INDEX(INDIRECT($AI41),$BQ$9+1,X$4)</f>
        <v>M1 (0.75-1.5m)</v>
      </c>
      <c r="Y41" s="27">
        <f t="shared" ca="1" si="55"/>
        <v>0.75</v>
      </c>
      <c r="Z41" s="27">
        <f t="shared" ca="1" si="55"/>
        <v>0</v>
      </c>
      <c r="AA41" s="27">
        <f t="shared" ca="1" si="55"/>
        <v>0</v>
      </c>
      <c r="AB41" s="27">
        <f t="shared" ca="1" si="55"/>
        <v>0</v>
      </c>
      <c r="AC41" s="29">
        <f t="shared" ca="1" si="7"/>
        <v>0</v>
      </c>
      <c r="AD41" s="29">
        <f t="shared" ca="1" si="8"/>
        <v>0</v>
      </c>
      <c r="AE41" s="47"/>
      <c r="AF41" s="47"/>
      <c r="AG41" s="491">
        <v>32</v>
      </c>
      <c r="AH41" s="485">
        <v>3</v>
      </c>
      <c r="AI41" s="485" t="str">
        <f t="shared" si="9"/>
        <v>UserDefined</v>
      </c>
      <c r="AJ41" s="492" t="str">
        <f t="shared" ca="1" si="40"/>
        <v/>
      </c>
      <c r="AK41" s="492" t="str">
        <f t="shared" ca="1" si="40"/>
        <v/>
      </c>
      <c r="AL41" s="492" t="str">
        <f t="shared" ca="1" si="40"/>
        <v/>
      </c>
      <c r="AM41" s="492" t="str">
        <f t="shared" ca="1" si="40"/>
        <v/>
      </c>
      <c r="AN41" s="492" t="str">
        <f t="shared" ca="1" si="40"/>
        <v/>
      </c>
      <c r="AO41" s="492" t="str">
        <f t="shared" ca="1" si="40"/>
        <v/>
      </c>
      <c r="AP41" s="493" t="str">
        <f t="shared" ca="1" si="40"/>
        <v/>
      </c>
      <c r="AQ41" s="493" t="str">
        <f t="shared" ca="1" si="40"/>
        <v/>
      </c>
      <c r="AR41" s="493" t="str">
        <f t="shared" ca="1" si="40"/>
        <v/>
      </c>
      <c r="AS41" s="493" t="str">
        <f t="shared" ca="1" si="40"/>
        <v/>
      </c>
      <c r="AT41" s="493" t="str">
        <f t="shared" ca="1" si="40"/>
        <v/>
      </c>
      <c r="AU41" s="493" t="str">
        <f t="shared" ca="1" si="40"/>
        <v/>
      </c>
      <c r="AV41" s="492" t="str">
        <f t="shared" ca="1" si="37"/>
        <v/>
      </c>
      <c r="AW41" s="492" t="str">
        <f t="shared" ca="1" si="37"/>
        <v/>
      </c>
      <c r="AX41" s="492" t="str">
        <f t="shared" ca="1" si="37"/>
        <v/>
      </c>
      <c r="AY41" s="492" t="str">
        <f t="shared" ca="1" si="37"/>
        <v/>
      </c>
      <c r="AZ41" s="492" t="str">
        <f t="shared" ca="1" si="37"/>
        <v/>
      </c>
      <c r="BA41" s="492" t="str">
        <f t="shared" ca="1" si="37"/>
        <v/>
      </c>
      <c r="BB41" s="493" t="str">
        <f t="shared" ca="1" si="37"/>
        <v/>
      </c>
      <c r="BC41" s="493" t="str">
        <f t="shared" ca="1" si="37"/>
        <v/>
      </c>
      <c r="BD41" s="493" t="str">
        <f t="shared" ca="1" si="37"/>
        <v/>
      </c>
      <c r="BE41" s="493" t="str">
        <f t="shared" ca="1" si="37"/>
        <v/>
      </c>
      <c r="BF41" s="493" t="str">
        <f t="shared" ca="1" si="37"/>
        <v/>
      </c>
      <c r="BG41" s="493" t="str">
        <f t="shared" ca="1" si="37"/>
        <v/>
      </c>
      <c r="BH41" s="492" t="str">
        <f t="shared" ca="1" si="37"/>
        <v/>
      </c>
      <c r="BI41" s="492" t="str">
        <f t="shared" ca="1" si="37"/>
        <v/>
      </c>
      <c r="BJ41" s="492" t="str">
        <f t="shared" ca="1" si="37"/>
        <v/>
      </c>
      <c r="BK41" s="492" t="str">
        <f t="shared" ca="1" si="37"/>
        <v/>
      </c>
      <c r="BL41" s="492" t="str">
        <f t="shared" ca="1" si="38"/>
        <v/>
      </c>
      <c r="BM41" s="492" t="str">
        <f t="shared" ca="1" si="38"/>
        <v/>
      </c>
      <c r="BN41" s="493" t="str">
        <f t="shared" ca="1" si="38"/>
        <v/>
      </c>
      <c r="BO41" s="493" t="str">
        <f t="shared" ca="1" si="38"/>
        <v/>
      </c>
      <c r="BP41" s="493" t="str">
        <f t="shared" ca="1" si="38"/>
        <v/>
      </c>
      <c r="BQ41" s="493" t="str">
        <f t="shared" ca="1" si="38"/>
        <v/>
      </c>
      <c r="BR41" s="493" t="str">
        <f t="shared" ca="1" si="38"/>
        <v/>
      </c>
      <c r="BS41" s="493" t="str">
        <f t="shared" ca="1" si="38"/>
        <v/>
      </c>
      <c r="BT41" s="492" t="str">
        <f t="shared" ca="1" si="38"/>
        <v/>
      </c>
      <c r="BU41" s="492" t="str">
        <f t="shared" ca="1" si="38"/>
        <v/>
      </c>
      <c r="BV41" s="492" t="str">
        <f t="shared" ca="1" si="38"/>
        <v/>
      </c>
      <c r="BW41" s="492" t="str">
        <f t="shared" ca="1" si="38"/>
        <v/>
      </c>
      <c r="BX41" s="492" t="str">
        <f t="shared" ca="1" si="38"/>
        <v/>
      </c>
      <c r="BY41" s="492" t="str">
        <f t="shared" ca="1" si="38"/>
        <v/>
      </c>
    </row>
    <row r="42" spans="1:77" x14ac:dyDescent="0.25">
      <c r="A42" s="620"/>
      <c r="B42" s="3" t="s">
        <v>79</v>
      </c>
      <c r="E42" s="337">
        <v>1</v>
      </c>
      <c r="F42" s="337">
        <v>2.4</v>
      </c>
      <c r="G42" s="337">
        <v>0</v>
      </c>
      <c r="H42" s="42">
        <f t="shared" ca="1" si="4"/>
        <v>0</v>
      </c>
      <c r="I42" s="42">
        <f t="shared" ca="1" si="4"/>
        <v>0</v>
      </c>
      <c r="J42" s="32" t="str">
        <f t="shared" ca="1" si="2"/>
        <v>Insufficient</v>
      </c>
      <c r="K42" s="622"/>
      <c r="L42" s="625"/>
      <c r="M42" s="628"/>
      <c r="N42" s="628"/>
      <c r="O42" s="617"/>
      <c r="P42" s="46"/>
      <c r="Q42" s="46"/>
      <c r="R42" s="46"/>
      <c r="S42" s="46"/>
      <c r="T42" s="46"/>
      <c r="V42" s="20">
        <f t="shared" ca="1" si="5"/>
        <v>1.5</v>
      </c>
      <c r="W42" s="27" t="str">
        <f ca="1">INDEX(INDIRECT($AI42),$BR$9+1,W$4)</f>
        <v>Masonry</v>
      </c>
      <c r="X42" s="27" t="str">
        <f t="shared" ref="X42:AB42" ca="1" si="56">INDEX(INDIRECT($AI42),$BR$9+1,X$4)</f>
        <v>M2 (1.5-3.0m)</v>
      </c>
      <c r="Y42" s="27">
        <f t="shared" ca="1" si="56"/>
        <v>1.5</v>
      </c>
      <c r="Z42" s="27">
        <f t="shared" ca="1" si="56"/>
        <v>0</v>
      </c>
      <c r="AA42" s="27">
        <f t="shared" ca="1" si="56"/>
        <v>0</v>
      </c>
      <c r="AB42" s="27">
        <f t="shared" ca="1" si="56"/>
        <v>0</v>
      </c>
      <c r="AC42" s="29">
        <f t="shared" ca="1" si="7"/>
        <v>0</v>
      </c>
      <c r="AD42" s="29">
        <f t="shared" ca="1" si="8"/>
        <v>0</v>
      </c>
      <c r="AG42" s="41"/>
      <c r="AH42" s="485">
        <v>3</v>
      </c>
      <c r="AI42" s="40" t="str">
        <f t="shared" si="9"/>
        <v>UserDefined</v>
      </c>
    </row>
    <row r="43" spans="1:77" ht="15.75" thickBot="1" x14ac:dyDescent="0.3">
      <c r="A43" s="620"/>
      <c r="B43" s="3" t="s">
        <v>80</v>
      </c>
      <c r="E43" s="338">
        <v>1</v>
      </c>
      <c r="F43" s="338">
        <v>2.4</v>
      </c>
      <c r="G43" s="338">
        <v>0</v>
      </c>
      <c r="H43" s="43">
        <f t="shared" si="4"/>
        <v>0</v>
      </c>
      <c r="I43" s="43">
        <f t="shared" si="4"/>
        <v>0</v>
      </c>
      <c r="J43" s="32" t="str">
        <f t="shared" ca="1" si="2"/>
        <v>OK</v>
      </c>
      <c r="K43" s="623"/>
      <c r="L43" s="626"/>
      <c r="M43" s="629"/>
      <c r="N43" s="629"/>
      <c r="O43" s="617"/>
      <c r="P43" s="46"/>
      <c r="Q43" s="46"/>
      <c r="R43" s="46"/>
      <c r="S43" s="46"/>
      <c r="T43" s="46"/>
      <c r="V43" s="20">
        <f t="shared" si="5"/>
        <v>0</v>
      </c>
      <c r="W43" s="27" t="str">
        <f ca="1">INDEX(INDIRECT($AI43),$BS$9+1,W$4)</f>
        <v>None</v>
      </c>
      <c r="X43" s="27" t="str">
        <f t="shared" ref="X43:AB43" ca="1" si="57">INDEX(INDIRECT($AI43),$BS$9+1,X$4)</f>
        <v>None</v>
      </c>
      <c r="Y43" s="27">
        <f t="shared" ca="1" si="57"/>
        <v>0</v>
      </c>
      <c r="Z43" s="27">
        <f t="shared" ca="1" si="57"/>
        <v>0</v>
      </c>
      <c r="AA43" s="27">
        <f t="shared" ca="1" si="57"/>
        <v>0</v>
      </c>
      <c r="AB43" s="27">
        <f t="shared" ca="1" si="57"/>
        <v>0</v>
      </c>
      <c r="AC43" s="29">
        <f t="shared" si="7"/>
        <v>0</v>
      </c>
      <c r="AD43" s="29">
        <f t="shared" si="8"/>
        <v>0</v>
      </c>
      <c r="AG43" s="41"/>
      <c r="AH43" s="485">
        <v>1</v>
      </c>
      <c r="AI43" s="40" t="str">
        <f t="shared" si="9"/>
        <v>None</v>
      </c>
    </row>
    <row r="44" spans="1:77" ht="15.75" customHeight="1" thickTop="1" x14ac:dyDescent="0.25">
      <c r="A44" s="619" t="s">
        <v>509</v>
      </c>
      <c r="B44" s="3" t="s">
        <v>516</v>
      </c>
      <c r="E44" s="336">
        <v>1</v>
      </c>
      <c r="F44" s="336">
        <v>2.4</v>
      </c>
      <c r="G44" s="337">
        <v>0</v>
      </c>
      <c r="H44" s="44">
        <f t="shared" si="4"/>
        <v>0</v>
      </c>
      <c r="I44" s="44">
        <f t="shared" si="4"/>
        <v>0</v>
      </c>
      <c r="J44" s="32" t="str">
        <f t="shared" ca="1" si="2"/>
        <v>OK</v>
      </c>
      <c r="K44" s="621">
        <f ca="1">MIN(SUM(H44:H49),SUM(I44:I49))</f>
        <v>90</v>
      </c>
      <c r="L44" s="624">
        <v>0</v>
      </c>
      <c r="M44" s="627">
        <f t="shared" ref="M44" ca="1" si="58">IF(K44=0,"",MAX(100,0.5*MAX(H$3,I$3)/U$15))</f>
        <v>100</v>
      </c>
      <c r="N44" s="627">
        <f ca="1">IF(K44=0,"",MAX(M44,L44*15))</f>
        <v>100</v>
      </c>
      <c r="O44" s="616" t="str">
        <f ca="1">IF(K44=0,"",IF(M44&lt;=K44,"OK if internal bracing line", "NG if internal bracing line"))</f>
        <v>NG if internal bracing line</v>
      </c>
      <c r="P44" s="46"/>
      <c r="Q44" s="46"/>
      <c r="R44" s="46"/>
      <c r="S44" s="46"/>
      <c r="T44" s="46"/>
      <c r="V44" s="20">
        <f t="shared" si="5"/>
        <v>0</v>
      </c>
      <c r="W44" s="27" t="str">
        <f ca="1">INDEX(INDIRECT($AI44),$BT$9+1,W$4)</f>
        <v>None</v>
      </c>
      <c r="X44" s="27" t="str">
        <f t="shared" ref="X44:AB44" ca="1" si="59">INDEX(INDIRECT($AI44),$BT$9+1,X$4)</f>
        <v>None</v>
      </c>
      <c r="Y44" s="27">
        <f t="shared" ca="1" si="59"/>
        <v>0</v>
      </c>
      <c r="Z44" s="27">
        <f t="shared" ca="1" si="59"/>
        <v>0</v>
      </c>
      <c r="AA44" s="27">
        <f t="shared" ca="1" si="59"/>
        <v>0</v>
      </c>
      <c r="AB44" s="27">
        <f t="shared" ca="1" si="59"/>
        <v>0</v>
      </c>
      <c r="AC44" s="29">
        <f t="shared" si="7"/>
        <v>0</v>
      </c>
      <c r="AD44" s="29">
        <f t="shared" si="8"/>
        <v>0</v>
      </c>
      <c r="AG44" s="41"/>
      <c r="AH44" s="485">
        <v>1</v>
      </c>
      <c r="AI44" s="40" t="str">
        <f t="shared" si="9"/>
        <v>None</v>
      </c>
    </row>
    <row r="45" spans="1:77" x14ac:dyDescent="0.25">
      <c r="A45" s="620"/>
      <c r="B45" s="3" t="s">
        <v>517</v>
      </c>
      <c r="E45" s="337">
        <v>1</v>
      </c>
      <c r="F45" s="337">
        <v>2.4</v>
      </c>
      <c r="G45" s="337">
        <v>0</v>
      </c>
      <c r="H45" s="42">
        <f t="shared" ca="1" si="4"/>
        <v>0</v>
      </c>
      <c r="I45" s="42">
        <f t="shared" ca="1" si="4"/>
        <v>0</v>
      </c>
      <c r="J45" s="32" t="str">
        <f t="shared" ca="1" si="2"/>
        <v>OK</v>
      </c>
      <c r="K45" s="622"/>
      <c r="L45" s="625"/>
      <c r="M45" s="628"/>
      <c r="N45" s="628"/>
      <c r="O45" s="617"/>
      <c r="P45" s="46"/>
      <c r="Q45" s="46"/>
      <c r="R45" s="46"/>
      <c r="S45" s="46"/>
      <c r="T45" s="46"/>
      <c r="V45" s="20">
        <f t="shared" ca="1" si="5"/>
        <v>0</v>
      </c>
      <c r="W45" s="27" t="str">
        <f ca="1">INDEX(INDIRECT($AI45),$BU$9+1,W$4)</f>
        <v>None</v>
      </c>
      <c r="X45" s="27" t="str">
        <f t="shared" ref="X45:AB45" ca="1" si="60">INDEX(INDIRECT($AI45),$BU$9+1,X$4)</f>
        <v>None</v>
      </c>
      <c r="Y45" s="27">
        <f t="shared" ca="1" si="60"/>
        <v>0</v>
      </c>
      <c r="Z45" s="27">
        <f t="shared" ca="1" si="60"/>
        <v>0</v>
      </c>
      <c r="AA45" s="27">
        <f t="shared" ca="1" si="60"/>
        <v>0</v>
      </c>
      <c r="AB45" s="27">
        <f t="shared" ca="1" si="60"/>
        <v>0</v>
      </c>
      <c r="AC45" s="29">
        <f t="shared" ca="1" si="7"/>
        <v>0</v>
      </c>
      <c r="AD45" s="29">
        <f t="shared" ca="1" si="8"/>
        <v>0</v>
      </c>
      <c r="AG45" s="41"/>
      <c r="AH45" s="485">
        <v>4</v>
      </c>
      <c r="AI45" s="40" t="str">
        <f t="shared" si="9"/>
        <v>Plasterboard</v>
      </c>
    </row>
    <row r="46" spans="1:77" x14ac:dyDescent="0.25">
      <c r="A46" s="620"/>
      <c r="B46" s="3" t="s">
        <v>518</v>
      </c>
      <c r="E46" s="337">
        <v>1</v>
      </c>
      <c r="F46" s="337">
        <v>2.4</v>
      </c>
      <c r="G46" s="337">
        <v>0</v>
      </c>
      <c r="H46" s="42">
        <f t="shared" si="4"/>
        <v>0</v>
      </c>
      <c r="I46" s="42">
        <f t="shared" si="4"/>
        <v>0</v>
      </c>
      <c r="J46" s="32" t="str">
        <f t="shared" ca="1" si="2"/>
        <v>OK</v>
      </c>
      <c r="K46" s="622"/>
      <c r="L46" s="625"/>
      <c r="M46" s="628"/>
      <c r="N46" s="628"/>
      <c r="O46" s="617"/>
      <c r="P46" s="46"/>
      <c r="Q46" s="46"/>
      <c r="R46" s="46"/>
      <c r="S46" s="46"/>
      <c r="T46" s="46"/>
      <c r="V46" s="20">
        <f t="shared" si="5"/>
        <v>0</v>
      </c>
      <c r="W46" s="27" t="str">
        <f ca="1">INDEX(INDIRECT($AI46),$BV$9+1,W$4)</f>
        <v>None</v>
      </c>
      <c r="X46" s="27" t="str">
        <f t="shared" ref="X46:AB46" ca="1" si="61">INDEX(INDIRECT($AI46),$BV$9+1,X$4)</f>
        <v>None</v>
      </c>
      <c r="Y46" s="27">
        <f t="shared" ca="1" si="61"/>
        <v>0</v>
      </c>
      <c r="Z46" s="27">
        <f t="shared" ca="1" si="61"/>
        <v>0</v>
      </c>
      <c r="AA46" s="27">
        <f t="shared" ca="1" si="61"/>
        <v>0</v>
      </c>
      <c r="AB46" s="27">
        <f t="shared" ca="1" si="61"/>
        <v>0</v>
      </c>
      <c r="AC46" s="29">
        <f t="shared" si="7"/>
        <v>0</v>
      </c>
      <c r="AD46" s="29">
        <f t="shared" si="8"/>
        <v>0</v>
      </c>
      <c r="AG46" s="41"/>
      <c r="AH46" s="485">
        <v>1</v>
      </c>
      <c r="AI46" s="40" t="str">
        <f t="shared" si="9"/>
        <v>None</v>
      </c>
    </row>
    <row r="47" spans="1:77" ht="15" customHeight="1" x14ac:dyDescent="0.25">
      <c r="A47" s="620"/>
      <c r="B47" s="3" t="s">
        <v>519</v>
      </c>
      <c r="E47" s="337">
        <v>1</v>
      </c>
      <c r="F47" s="337">
        <v>2.4</v>
      </c>
      <c r="G47" s="337">
        <v>0</v>
      </c>
      <c r="H47" s="42">
        <f t="shared" si="4"/>
        <v>0</v>
      </c>
      <c r="I47" s="42">
        <f t="shared" si="4"/>
        <v>0</v>
      </c>
      <c r="J47" s="32" t="str">
        <f t="shared" ca="1" si="2"/>
        <v>OK</v>
      </c>
      <c r="K47" s="622"/>
      <c r="L47" s="625"/>
      <c r="M47" s="628"/>
      <c r="N47" s="628"/>
      <c r="O47" s="616" t="str">
        <f ca="1">IF(K44=0,"",IF(N44&lt;=K44,"OK if external bracing line", "NG if external bracing line"))</f>
        <v>NG if external bracing line</v>
      </c>
      <c r="P47" s="46"/>
      <c r="Q47" s="46"/>
      <c r="R47" s="46"/>
      <c r="S47" s="46"/>
      <c r="T47" s="46"/>
      <c r="V47" s="20">
        <f t="shared" si="5"/>
        <v>0</v>
      </c>
      <c r="W47" s="27" t="str">
        <f ca="1">INDEX(INDIRECT($AI47),$BW$9+1,W$4)</f>
        <v>None</v>
      </c>
      <c r="X47" s="27" t="str">
        <f t="shared" ref="X47:AB47" ca="1" si="62">INDEX(INDIRECT($AI47),$BW$9+1,X$4)</f>
        <v>None</v>
      </c>
      <c r="Y47" s="27">
        <f t="shared" ca="1" si="62"/>
        <v>0</v>
      </c>
      <c r="Z47" s="27">
        <f t="shared" ca="1" si="62"/>
        <v>0</v>
      </c>
      <c r="AA47" s="27">
        <f t="shared" ca="1" si="62"/>
        <v>0</v>
      </c>
      <c r="AB47" s="27">
        <f t="shared" ca="1" si="62"/>
        <v>0</v>
      </c>
      <c r="AC47" s="29">
        <f t="shared" si="7"/>
        <v>0</v>
      </c>
      <c r="AD47" s="29">
        <f t="shared" si="8"/>
        <v>0</v>
      </c>
      <c r="AG47" s="41"/>
      <c r="AH47" s="485">
        <v>1</v>
      </c>
      <c r="AI47" s="40" t="str">
        <f t="shared" si="9"/>
        <v>None</v>
      </c>
    </row>
    <row r="48" spans="1:77" x14ac:dyDescent="0.25">
      <c r="A48" s="620"/>
      <c r="B48" s="3" t="s">
        <v>520</v>
      </c>
      <c r="E48" s="337">
        <v>1</v>
      </c>
      <c r="F48" s="337">
        <v>2.4</v>
      </c>
      <c r="G48" s="337">
        <v>0</v>
      </c>
      <c r="H48" s="42">
        <f t="shared" ca="1" si="4"/>
        <v>90</v>
      </c>
      <c r="I48" s="42">
        <f t="shared" ca="1" si="4"/>
        <v>110</v>
      </c>
      <c r="J48" s="32" t="str">
        <f t="shared" ca="1" si="2"/>
        <v>OK</v>
      </c>
      <c r="K48" s="622"/>
      <c r="L48" s="625"/>
      <c r="M48" s="628"/>
      <c r="N48" s="628"/>
      <c r="O48" s="617"/>
      <c r="P48" s="46"/>
      <c r="Q48" s="46"/>
      <c r="R48" s="46"/>
      <c r="S48" s="46"/>
      <c r="T48" s="46"/>
      <c r="V48" s="20">
        <f t="shared" ca="1" si="5"/>
        <v>0.4</v>
      </c>
      <c r="W48" s="27" t="str">
        <f ca="1">INDEX(INDIRECT($AI48),$BX$9+1,W$4)</f>
        <v>USG Boral</v>
      </c>
      <c r="X48" s="27" t="str">
        <f t="shared" ref="X48:AB48" ca="1" si="63">INDEX(INDIRECT($AI48),$BX$9+1,X$4)</f>
        <v>UBMP 0.4-0.6</v>
      </c>
      <c r="Y48" s="27">
        <f t="shared" ca="1" si="63"/>
        <v>0.4</v>
      </c>
      <c r="Z48" s="27">
        <f t="shared" ca="1" si="63"/>
        <v>90</v>
      </c>
      <c r="AA48" s="27">
        <f t="shared" ca="1" si="63"/>
        <v>110</v>
      </c>
      <c r="AB48" s="27">
        <f t="shared" ca="1" si="63"/>
        <v>0</v>
      </c>
      <c r="AC48" s="29">
        <f t="shared" ca="1" si="7"/>
        <v>90</v>
      </c>
      <c r="AD48" s="29">
        <f t="shared" ca="1" si="8"/>
        <v>110</v>
      </c>
      <c r="AG48" s="41"/>
      <c r="AH48" s="485">
        <v>4</v>
      </c>
      <c r="AI48" s="40" t="str">
        <f t="shared" si="9"/>
        <v>Plasterboard</v>
      </c>
    </row>
    <row r="49" spans="1:35" ht="15.75" thickBot="1" x14ac:dyDescent="0.3">
      <c r="A49" s="620"/>
      <c r="B49" s="3" t="s">
        <v>521</v>
      </c>
      <c r="E49" s="338">
        <v>1</v>
      </c>
      <c r="F49" s="338">
        <v>2.4</v>
      </c>
      <c r="G49" s="338">
        <v>0</v>
      </c>
      <c r="H49" s="43">
        <f t="shared" si="4"/>
        <v>0</v>
      </c>
      <c r="I49" s="43">
        <f t="shared" si="4"/>
        <v>0</v>
      </c>
      <c r="J49" s="32" t="str">
        <f t="shared" ca="1" si="2"/>
        <v>OK</v>
      </c>
      <c r="K49" s="623"/>
      <c r="L49" s="626"/>
      <c r="M49" s="629"/>
      <c r="N49" s="629"/>
      <c r="O49" s="618"/>
      <c r="P49" s="46"/>
      <c r="Q49" s="46"/>
      <c r="R49" s="46"/>
      <c r="S49" s="46"/>
      <c r="T49" s="46"/>
      <c r="V49" s="20">
        <f t="shared" si="5"/>
        <v>0</v>
      </c>
      <c r="W49" s="27" t="str">
        <f ca="1">INDEX(INDIRECT($AI49),$BY$9+1,W$4)</f>
        <v>None</v>
      </c>
      <c r="X49" s="27" t="str">
        <f t="shared" ref="X49:AB49" ca="1" si="64">INDEX(INDIRECT($AI49),$BY$9+1,X$4)</f>
        <v>None</v>
      </c>
      <c r="Y49" s="27">
        <f t="shared" ca="1" si="64"/>
        <v>0</v>
      </c>
      <c r="Z49" s="27">
        <f t="shared" ca="1" si="64"/>
        <v>0</v>
      </c>
      <c r="AA49" s="27">
        <f t="shared" ca="1" si="64"/>
        <v>0</v>
      </c>
      <c r="AB49" s="27">
        <f t="shared" ca="1" si="64"/>
        <v>0</v>
      </c>
      <c r="AC49" s="29">
        <f t="shared" si="7"/>
        <v>0</v>
      </c>
      <c r="AD49" s="29">
        <f t="shared" si="8"/>
        <v>0</v>
      </c>
      <c r="AG49" s="40"/>
      <c r="AH49" s="485">
        <v>1</v>
      </c>
      <c r="AI49" s="40" t="str">
        <f t="shared" si="9"/>
        <v>None</v>
      </c>
    </row>
    <row r="50" spans="1:35" ht="15.75" thickTop="1" x14ac:dyDescent="0.25">
      <c r="A50" s="2"/>
      <c r="B50" s="2"/>
      <c r="AB50" s="26"/>
      <c r="AC50" s="26"/>
      <c r="AD50" s="26"/>
    </row>
    <row r="51" spans="1:35" ht="15.75" hidden="1" x14ac:dyDescent="0.25">
      <c r="A51" s="2"/>
      <c r="B51" s="2"/>
      <c r="E51" s="1" t="s">
        <v>81</v>
      </c>
      <c r="H51" s="25">
        <f ca="1">SUM(H8:H49)</f>
        <v>225</v>
      </c>
      <c r="I51" s="25">
        <f ca="1">SUM(I8:I49)</f>
        <v>275</v>
      </c>
      <c r="AB51" s="26"/>
      <c r="AC51" s="26"/>
      <c r="AD51" s="26"/>
    </row>
    <row r="52" spans="1:35" ht="15.75" hidden="1" x14ac:dyDescent="0.25">
      <c r="A52" s="2"/>
      <c r="B52" s="2"/>
      <c r="E52" s="1" t="s">
        <v>90</v>
      </c>
      <c r="H52" s="23" t="str">
        <f>IF(INDEX(DemandS,3)="N/A","N/A",INDEX(DemandS,3))</f>
        <v>N/A</v>
      </c>
      <c r="I52" s="23" t="str">
        <f>IF(INDEX(DemandS,7)="N/A","N/A",INDEX(DemandS,7))</f>
        <v>N/A</v>
      </c>
      <c r="AB52" s="26"/>
      <c r="AC52" s="26"/>
      <c r="AD52" s="26"/>
    </row>
    <row r="53" spans="1:35" ht="15.75" hidden="1" x14ac:dyDescent="0.25">
      <c r="A53" s="2"/>
      <c r="B53" s="2"/>
      <c r="H53" s="24" t="str">
        <f ca="1">IF(H52&gt;H51,"NG","OK")</f>
        <v>NG</v>
      </c>
      <c r="I53" s="24" t="str">
        <f ca="1">IF(I52&gt;I51,"NG","OK")</f>
        <v>NG</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vPFrYE3Ft7o/lbHr2TN+xbOAXaVdgVpN20IH2S9Wgbr+1sC7l3aN4EH8bI1NmahQZgS5UiiG0UkaSnkmIQ8vaQ==" saltValue="lBmX5hNnYxd2DwX42kGtFg==" spinCount="100000" sheet="1" objects="1" scenarios="1"/>
  <mergeCells count="58">
    <mergeCell ref="J1:O4"/>
    <mergeCell ref="A6:G6"/>
    <mergeCell ref="A1:G1"/>
    <mergeCell ref="A2:G2"/>
    <mergeCell ref="A3:G3"/>
    <mergeCell ref="A4:G4"/>
    <mergeCell ref="A5:G5"/>
    <mergeCell ref="A8:A13"/>
    <mergeCell ref="K8:K13"/>
    <mergeCell ref="L8:L13"/>
    <mergeCell ref="M8:M13"/>
    <mergeCell ref="N8:N13"/>
    <mergeCell ref="O8:O10"/>
    <mergeCell ref="O11:O13"/>
    <mergeCell ref="H5:I6"/>
    <mergeCell ref="J5:O6"/>
    <mergeCell ref="O20:O22"/>
    <mergeCell ref="O23:O25"/>
    <mergeCell ref="A14:A19"/>
    <mergeCell ref="K14:K19"/>
    <mergeCell ref="L14:L19"/>
    <mergeCell ref="M14:M19"/>
    <mergeCell ref="N14:N19"/>
    <mergeCell ref="O14:O16"/>
    <mergeCell ref="O17:O19"/>
    <mergeCell ref="A20:A25"/>
    <mergeCell ref="K20:K25"/>
    <mergeCell ref="L20:L25"/>
    <mergeCell ref="M20:M25"/>
    <mergeCell ref="N20:N25"/>
    <mergeCell ref="O32:O34"/>
    <mergeCell ref="O35:O37"/>
    <mergeCell ref="A26:A31"/>
    <mergeCell ref="K26:K31"/>
    <mergeCell ref="L26:L31"/>
    <mergeCell ref="M26:M31"/>
    <mergeCell ref="N26:N31"/>
    <mergeCell ref="O26:O28"/>
    <mergeCell ref="O29:O31"/>
    <mergeCell ref="A32:A37"/>
    <mergeCell ref="K32:K37"/>
    <mergeCell ref="L32:L37"/>
    <mergeCell ref="M32:M37"/>
    <mergeCell ref="N32:N37"/>
    <mergeCell ref="O44:O46"/>
    <mergeCell ref="O47:O49"/>
    <mergeCell ref="A38:A43"/>
    <mergeCell ref="K38:K43"/>
    <mergeCell ref="L38:L43"/>
    <mergeCell ref="M38:M43"/>
    <mergeCell ref="N38:N43"/>
    <mergeCell ref="O38:O40"/>
    <mergeCell ref="O41:O43"/>
    <mergeCell ref="A44:A49"/>
    <mergeCell ref="K44:K49"/>
    <mergeCell ref="L44:L49"/>
    <mergeCell ref="M44:M49"/>
    <mergeCell ref="N44:N49"/>
  </mergeCells>
  <conditionalFormatting sqref="O8:O10">
    <cfRule type="expression" dxfId="139" priority="27">
      <formula>(M8-K8)&lt;=0</formula>
    </cfRule>
    <cfRule type="expression" dxfId="138" priority="28">
      <formula>(M8-K8)&gt;0</formula>
    </cfRule>
  </conditionalFormatting>
  <conditionalFormatting sqref="O11:O13">
    <cfRule type="expression" dxfId="137" priority="25">
      <formula>(N8-K8)&lt;=0</formula>
    </cfRule>
    <cfRule type="expression" dxfId="136" priority="26">
      <formula>(N8-K8)&gt;0</formula>
    </cfRule>
  </conditionalFormatting>
  <conditionalFormatting sqref="O14:O16">
    <cfRule type="expression" dxfId="135" priority="23">
      <formula>(M14-K14)&lt;=0</formula>
    </cfRule>
    <cfRule type="expression" dxfId="134" priority="24">
      <formula>(M14-K14)&gt;0</formula>
    </cfRule>
  </conditionalFormatting>
  <conditionalFormatting sqref="O17:O19">
    <cfRule type="expression" dxfId="133" priority="21">
      <formula>(N14-K14)&lt;=0</formula>
    </cfRule>
    <cfRule type="expression" dxfId="132" priority="22">
      <formula>(N14-K14)&gt;0</formula>
    </cfRule>
  </conditionalFormatting>
  <conditionalFormatting sqref="O20:O22">
    <cfRule type="expression" dxfId="131" priority="19">
      <formula>(M20-K20)&lt;=0</formula>
    </cfRule>
    <cfRule type="expression" dxfId="130" priority="20">
      <formula>(M20-K20)&gt;0</formula>
    </cfRule>
  </conditionalFormatting>
  <conditionalFormatting sqref="O23:O25">
    <cfRule type="expression" dxfId="129" priority="17">
      <formula>(N20-K20)&lt;=0</formula>
    </cfRule>
    <cfRule type="expression" dxfId="128" priority="18">
      <formula>(N20-K20)&gt;0</formula>
    </cfRule>
  </conditionalFormatting>
  <conditionalFormatting sqref="O26:O28">
    <cfRule type="expression" dxfId="127" priority="15">
      <formula>(M26-K26)&lt;=0</formula>
    </cfRule>
    <cfRule type="expression" dxfId="126" priority="16">
      <formula>(M26-K26)&gt;0</formula>
    </cfRule>
  </conditionalFormatting>
  <conditionalFormatting sqref="O32:O34">
    <cfRule type="expression" dxfId="125" priority="13">
      <formula>(M32-K32)&lt;=0</formula>
    </cfRule>
    <cfRule type="expression" dxfId="124" priority="14">
      <formula>(M32-K32)&gt;0</formula>
    </cfRule>
  </conditionalFormatting>
  <conditionalFormatting sqref="O38:O40">
    <cfRule type="expression" dxfId="123" priority="11">
      <formula>(M38-K38)&lt;=0</formula>
    </cfRule>
    <cfRule type="expression" dxfId="122" priority="12">
      <formula>(M38-K38)&gt;0</formula>
    </cfRule>
  </conditionalFormatting>
  <conditionalFormatting sqref="O44:O46">
    <cfRule type="expression" dxfId="121" priority="9">
      <formula>(M44-K44)&lt;=0</formula>
    </cfRule>
    <cfRule type="expression" dxfId="120" priority="10">
      <formula>(M44-K44)&gt;0</formula>
    </cfRule>
  </conditionalFormatting>
  <conditionalFormatting sqref="O29:O31">
    <cfRule type="expression" dxfId="119" priority="7">
      <formula>(N26-K26)&lt;=0</formula>
    </cfRule>
    <cfRule type="expression" dxfId="118" priority="8">
      <formula>(N26-K26)&gt;0</formula>
    </cfRule>
  </conditionalFormatting>
  <conditionalFormatting sqref="O35:O37">
    <cfRule type="expression" dxfId="117" priority="5">
      <formula>(N32-K32)&lt;=0</formula>
    </cfRule>
    <cfRule type="expression" dxfId="116" priority="6">
      <formula>(N32-K32)&gt;0</formula>
    </cfRule>
  </conditionalFormatting>
  <conditionalFormatting sqref="O41:O43">
    <cfRule type="expression" dxfId="115" priority="3">
      <formula>(N38-K38)&lt;=0</formula>
    </cfRule>
    <cfRule type="expression" dxfId="114" priority="4">
      <formula>(N38-K38)&gt;0</formula>
    </cfRule>
  </conditionalFormatting>
  <conditionalFormatting sqref="O47:O49">
    <cfRule type="expression" dxfId="113" priority="1">
      <formula>(N44-K44)&lt;=0</formula>
    </cfRule>
    <cfRule type="expression" dxfId="112" priority="2">
      <formula>(N44-K44)&gt;0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Drop Down 1">
              <controlPr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6146" r:id="rId5" name="Drop Down 2">
              <controlPr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6147" r:id="rId6" name="Drop Down 3">
              <controlPr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6148"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6149" r:id="rId8" name="Drop Down 5">
              <controlPr defaultSize="0" autoLine="0" autoPict="0">
                <anchor moveWithCells="1">
                  <from>
                    <xdr:col>2</xdr:col>
                    <xdr:colOff>19050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6150"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6151" r:id="rId10" name="Drop Down 7">
              <controlPr defaultSize="0" autoLine="0" autoPict="0">
                <anchor moveWithCells="1">
                  <from>
                    <xdr:col>2</xdr:col>
                    <xdr:colOff>19050</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6152"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6153"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6154" r:id="rId13" name="Drop Down 10">
              <controlPr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6155"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6156"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6157" r:id="rId16" name="Drop Down 13">
              <controlPr defaultSize="0" autoLine="0" autoPict="0">
                <anchor moveWithCells="1">
                  <from>
                    <xdr:col>2</xdr:col>
                    <xdr:colOff>19050</xdr:colOff>
                    <xdr:row>18</xdr:row>
                    <xdr:rowOff>0</xdr:rowOff>
                  </from>
                  <to>
                    <xdr:col>3</xdr:col>
                    <xdr:colOff>0</xdr:colOff>
                    <xdr:row>19</xdr:row>
                    <xdr:rowOff>0</xdr:rowOff>
                  </to>
                </anchor>
              </controlPr>
            </control>
          </mc:Choice>
        </mc:AlternateContent>
        <mc:AlternateContent xmlns:mc="http://schemas.openxmlformats.org/markup-compatibility/2006">
          <mc:Choice Requires="x14">
            <control shapeId="6158"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6159"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6160"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6161"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6162"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6163" r:id="rId22" name="Drop Down 19">
              <controlPr defaultSize="0" autoLine="0" autoPict="0">
                <anchor moveWithCells="1">
                  <from>
                    <xdr:col>2</xdr:col>
                    <xdr:colOff>19050</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6164" r:id="rId23" name="Drop Down 20">
              <controlPr defaultSize="0" autoLine="0" autoPict="0">
                <anchor moveWithCells="1">
                  <from>
                    <xdr:col>2</xdr:col>
                    <xdr:colOff>19050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6165"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6166"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6167"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6168"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6169" r:id="rId28" name="Drop Down 25">
              <controlPr defaultSize="0" autoLine="0" autoPict="0">
                <anchor moveWithCells="1">
                  <from>
                    <xdr:col>2</xdr:col>
                    <xdr:colOff>19050</xdr:colOff>
                    <xdr:row>30</xdr:row>
                    <xdr:rowOff>0</xdr:rowOff>
                  </from>
                  <to>
                    <xdr:col>3</xdr:col>
                    <xdr:colOff>0</xdr:colOff>
                    <xdr:row>31</xdr:row>
                    <xdr:rowOff>0</xdr:rowOff>
                  </to>
                </anchor>
              </controlPr>
            </control>
          </mc:Choice>
        </mc:AlternateContent>
        <mc:AlternateContent xmlns:mc="http://schemas.openxmlformats.org/markup-compatibility/2006">
          <mc:Choice Requires="x14">
            <control shapeId="6170"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6171"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6172"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6173"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6174"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6175" r:id="rId34" name="Drop Down 31">
              <controlPr defaultSize="0" autoLine="0" autoPict="0">
                <anchor moveWithCells="1">
                  <from>
                    <xdr:col>2</xdr:col>
                    <xdr:colOff>19050</xdr:colOff>
                    <xdr:row>36</xdr:row>
                    <xdr:rowOff>0</xdr:rowOff>
                  </from>
                  <to>
                    <xdr:col>3</xdr:col>
                    <xdr:colOff>0</xdr:colOff>
                    <xdr:row>37</xdr:row>
                    <xdr:rowOff>0</xdr:rowOff>
                  </to>
                </anchor>
              </controlPr>
            </control>
          </mc:Choice>
        </mc:AlternateContent>
        <mc:AlternateContent xmlns:mc="http://schemas.openxmlformats.org/markup-compatibility/2006">
          <mc:Choice Requires="x14">
            <control shapeId="6176" r:id="rId35" name="Drop Down 32">
              <controlPr defaultSize="0" autoLine="0" autoPict="0">
                <anchor moveWithCells="1">
                  <from>
                    <xdr:col>2</xdr:col>
                    <xdr:colOff>19050</xdr:colOff>
                    <xdr:row>37</xdr:row>
                    <xdr:rowOff>0</xdr:rowOff>
                  </from>
                  <to>
                    <xdr:col>3</xdr:col>
                    <xdr:colOff>0</xdr:colOff>
                    <xdr:row>38</xdr:row>
                    <xdr:rowOff>0</xdr:rowOff>
                  </to>
                </anchor>
              </controlPr>
            </control>
          </mc:Choice>
        </mc:AlternateContent>
        <mc:AlternateContent xmlns:mc="http://schemas.openxmlformats.org/markup-compatibility/2006">
          <mc:Choice Requires="x14">
            <control shapeId="6177"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6178"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6179"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6180"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6181" r:id="rId40" name="Drop Down 37">
              <controlPr defaultSize="0" autoLine="0" autoPict="0">
                <anchor moveWithCells="1">
                  <from>
                    <xdr:col>2</xdr:col>
                    <xdr:colOff>19050</xdr:colOff>
                    <xdr:row>42</xdr:row>
                    <xdr:rowOff>0</xdr:rowOff>
                  </from>
                  <to>
                    <xdr:col>3</xdr:col>
                    <xdr:colOff>0</xdr:colOff>
                    <xdr:row>43</xdr:row>
                    <xdr:rowOff>0</xdr:rowOff>
                  </to>
                </anchor>
              </controlPr>
            </control>
          </mc:Choice>
        </mc:AlternateContent>
        <mc:AlternateContent xmlns:mc="http://schemas.openxmlformats.org/markup-compatibility/2006">
          <mc:Choice Requires="x14">
            <control shapeId="6182" r:id="rId41" name="Drop Down 38">
              <controlPr defaultSize="0" autoLine="0" autoPict="0">
                <anchor moveWithCells="1">
                  <from>
                    <xdr:col>2</xdr:col>
                    <xdr:colOff>19050</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6183"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6184"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6185"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6186"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6187" r:id="rId46" name="Drop Down 43">
              <controlPr defaultSize="0" autoLine="0" autoPict="0">
                <anchor moveWithCells="1">
                  <from>
                    <xdr:col>2</xdr:col>
                    <xdr:colOff>19050</xdr:colOff>
                    <xdr:row>48</xdr:row>
                    <xdr:rowOff>0</xdr:rowOff>
                  </from>
                  <to>
                    <xdr:col>3</xdr:col>
                    <xdr:colOff>0</xdr:colOff>
                    <xdr:row>49</xdr:row>
                    <xdr:rowOff>0</xdr:rowOff>
                  </to>
                </anchor>
              </controlPr>
            </control>
          </mc:Choice>
        </mc:AlternateContent>
        <mc:AlternateContent xmlns:mc="http://schemas.openxmlformats.org/markup-compatibility/2006">
          <mc:Choice Requires="x14">
            <control shapeId="6188"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6189"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6190" r:id="rId49" name="Drop Down 46">
              <controlPr defaultSize="0" autoLine="0" autoPict="0">
                <anchor moveWithCells="1">
                  <from>
                    <xdr:col>3</xdr:col>
                    <xdr:colOff>19050</xdr:colOff>
                    <xdr:row>10</xdr:row>
                    <xdr:rowOff>0</xdr:rowOff>
                  </from>
                  <to>
                    <xdr:col>3</xdr:col>
                    <xdr:colOff>1066800</xdr:colOff>
                    <xdr:row>11</xdr:row>
                    <xdr:rowOff>0</xdr:rowOff>
                  </to>
                </anchor>
              </controlPr>
            </control>
          </mc:Choice>
        </mc:AlternateContent>
        <mc:AlternateContent xmlns:mc="http://schemas.openxmlformats.org/markup-compatibility/2006">
          <mc:Choice Requires="x14">
            <control shapeId="6191"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6192" r:id="rId51" name="Drop Down 48">
              <controlPr defaultSize="0" autoLine="0" autoPict="0">
                <anchor moveWithCells="1">
                  <from>
                    <xdr:col>3</xdr:col>
                    <xdr:colOff>19050</xdr:colOff>
                    <xdr:row>12</xdr:row>
                    <xdr:rowOff>0</xdr:rowOff>
                  </from>
                  <to>
                    <xdr:col>3</xdr:col>
                    <xdr:colOff>1066800</xdr:colOff>
                    <xdr:row>13</xdr:row>
                    <xdr:rowOff>0</xdr:rowOff>
                  </to>
                </anchor>
              </controlPr>
            </control>
          </mc:Choice>
        </mc:AlternateContent>
        <mc:AlternateContent xmlns:mc="http://schemas.openxmlformats.org/markup-compatibility/2006">
          <mc:Choice Requires="x14">
            <control shapeId="6193"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6194"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6195"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6196"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6197"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6198"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6199" r:id="rId58" name="Drop Down 55">
              <controlPr defaultSize="0" autoLine="0" autoPict="0">
                <anchor moveWithCells="1">
                  <from>
                    <xdr:col>3</xdr:col>
                    <xdr:colOff>19050</xdr:colOff>
                    <xdr:row>18</xdr:row>
                    <xdr:rowOff>0</xdr:rowOff>
                  </from>
                  <to>
                    <xdr:col>3</xdr:col>
                    <xdr:colOff>1066800</xdr:colOff>
                    <xdr:row>19</xdr:row>
                    <xdr:rowOff>0</xdr:rowOff>
                  </to>
                </anchor>
              </controlPr>
            </control>
          </mc:Choice>
        </mc:AlternateContent>
        <mc:AlternateContent xmlns:mc="http://schemas.openxmlformats.org/markup-compatibility/2006">
          <mc:Choice Requires="x14">
            <control shapeId="6200"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6201"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6202"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6203"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6204" r:id="rId63" name="Drop Down 60">
              <controlPr defaultSize="0" autoLine="0" autoPict="0">
                <anchor moveWithCells="1">
                  <from>
                    <xdr:col>3</xdr:col>
                    <xdr:colOff>19050</xdr:colOff>
                    <xdr:row>24</xdr:row>
                    <xdr:rowOff>0</xdr:rowOff>
                  </from>
                  <to>
                    <xdr:col>3</xdr:col>
                    <xdr:colOff>1066800</xdr:colOff>
                    <xdr:row>25</xdr:row>
                    <xdr:rowOff>0</xdr:rowOff>
                  </to>
                </anchor>
              </controlPr>
            </control>
          </mc:Choice>
        </mc:AlternateContent>
        <mc:AlternateContent xmlns:mc="http://schemas.openxmlformats.org/markup-compatibility/2006">
          <mc:Choice Requires="x14">
            <control shapeId="6205" r:id="rId64" name="Drop Down 61">
              <controlPr defaultSize="0" autoLine="0" autoPict="0">
                <anchor moveWithCells="1">
                  <from>
                    <xdr:col>3</xdr:col>
                    <xdr:colOff>19050</xdr:colOff>
                    <xdr:row>25</xdr:row>
                    <xdr:rowOff>0</xdr:rowOff>
                  </from>
                  <to>
                    <xdr:col>3</xdr:col>
                    <xdr:colOff>1066800</xdr:colOff>
                    <xdr:row>26</xdr:row>
                    <xdr:rowOff>0</xdr:rowOff>
                  </to>
                </anchor>
              </controlPr>
            </control>
          </mc:Choice>
        </mc:AlternateContent>
        <mc:AlternateContent xmlns:mc="http://schemas.openxmlformats.org/markup-compatibility/2006">
          <mc:Choice Requires="x14">
            <control shapeId="6206"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6207"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6208"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6209"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6210" r:id="rId69" name="Drop Down 66">
              <controlPr defaultSize="0" autoLine="0" autoPict="0">
                <anchor moveWithCells="1">
                  <from>
                    <xdr:col>3</xdr:col>
                    <xdr:colOff>19050</xdr:colOff>
                    <xdr:row>30</xdr:row>
                    <xdr:rowOff>0</xdr:rowOff>
                  </from>
                  <to>
                    <xdr:col>3</xdr:col>
                    <xdr:colOff>1066800</xdr:colOff>
                    <xdr:row>31</xdr:row>
                    <xdr:rowOff>0</xdr:rowOff>
                  </to>
                </anchor>
              </controlPr>
            </control>
          </mc:Choice>
        </mc:AlternateContent>
        <mc:AlternateContent xmlns:mc="http://schemas.openxmlformats.org/markup-compatibility/2006">
          <mc:Choice Requires="x14">
            <control shapeId="6211"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6212"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6213"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6214"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6215"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6216" r:id="rId75" name="Drop Down 72">
              <controlPr defaultSize="0" autoLine="0" autoPict="0">
                <anchor moveWithCells="1">
                  <from>
                    <xdr:col>3</xdr:col>
                    <xdr:colOff>19050</xdr:colOff>
                    <xdr:row>36</xdr:row>
                    <xdr:rowOff>0</xdr:rowOff>
                  </from>
                  <to>
                    <xdr:col>3</xdr:col>
                    <xdr:colOff>1066800</xdr:colOff>
                    <xdr:row>37</xdr:row>
                    <xdr:rowOff>0</xdr:rowOff>
                  </to>
                </anchor>
              </controlPr>
            </control>
          </mc:Choice>
        </mc:AlternateContent>
        <mc:AlternateContent xmlns:mc="http://schemas.openxmlformats.org/markup-compatibility/2006">
          <mc:Choice Requires="x14">
            <control shapeId="6217" r:id="rId76" name="Drop Down 73">
              <controlPr defaultSize="0" autoLine="0" autoPict="0">
                <anchor moveWithCells="1">
                  <from>
                    <xdr:col>3</xdr:col>
                    <xdr:colOff>19050</xdr:colOff>
                    <xdr:row>37</xdr:row>
                    <xdr:rowOff>0</xdr:rowOff>
                  </from>
                  <to>
                    <xdr:col>3</xdr:col>
                    <xdr:colOff>1066800</xdr:colOff>
                    <xdr:row>38</xdr:row>
                    <xdr:rowOff>0</xdr:rowOff>
                  </to>
                </anchor>
              </controlPr>
            </control>
          </mc:Choice>
        </mc:AlternateContent>
        <mc:AlternateContent xmlns:mc="http://schemas.openxmlformats.org/markup-compatibility/2006">
          <mc:Choice Requires="x14">
            <control shapeId="6218"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6219"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6220"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6221"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6222" r:id="rId81" name="Drop Down 78">
              <controlPr defaultSize="0" autoLine="0" autoPict="0">
                <anchor moveWithCells="1">
                  <from>
                    <xdr:col>3</xdr:col>
                    <xdr:colOff>19050</xdr:colOff>
                    <xdr:row>42</xdr:row>
                    <xdr:rowOff>0</xdr:rowOff>
                  </from>
                  <to>
                    <xdr:col>3</xdr:col>
                    <xdr:colOff>1066800</xdr:colOff>
                    <xdr:row>43</xdr:row>
                    <xdr:rowOff>0</xdr:rowOff>
                  </to>
                </anchor>
              </controlPr>
            </control>
          </mc:Choice>
        </mc:AlternateContent>
        <mc:AlternateContent xmlns:mc="http://schemas.openxmlformats.org/markup-compatibility/2006">
          <mc:Choice Requires="x14">
            <control shapeId="6223" r:id="rId82" name="Drop Down 79">
              <controlPr defaultSize="0" autoLine="0" autoPict="0">
                <anchor moveWithCells="1">
                  <from>
                    <xdr:col>3</xdr:col>
                    <xdr:colOff>19050</xdr:colOff>
                    <xdr:row>43</xdr:row>
                    <xdr:rowOff>0</xdr:rowOff>
                  </from>
                  <to>
                    <xdr:col>3</xdr:col>
                    <xdr:colOff>1066800</xdr:colOff>
                    <xdr:row>44</xdr:row>
                    <xdr:rowOff>0</xdr:rowOff>
                  </to>
                </anchor>
              </controlPr>
            </control>
          </mc:Choice>
        </mc:AlternateContent>
        <mc:AlternateContent xmlns:mc="http://schemas.openxmlformats.org/markup-compatibility/2006">
          <mc:Choice Requires="x14">
            <control shapeId="6224"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6225" r:id="rId84" name="Drop Down 81">
              <controlPr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6226"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6227"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6228" r:id="rId87" name="Drop Down 84">
              <controlPr defaultSize="0" autoLine="0" autoPict="0">
                <anchor moveWithCells="1">
                  <from>
                    <xdr:col>3</xdr:col>
                    <xdr:colOff>19050</xdr:colOff>
                    <xdr:row>48</xdr:row>
                    <xdr:rowOff>0</xdr:rowOff>
                  </from>
                  <to>
                    <xdr:col>3</xdr:col>
                    <xdr:colOff>1066800</xdr:colOff>
                    <xdr:row>49</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CK61"/>
  <sheetViews>
    <sheetView showGridLines="0" zoomScale="95" zoomScaleNormal="95" workbookViewId="0">
      <selection activeCell="CK1"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28515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 min="90" max="91" width="9.140625" customWidth="1"/>
  </cols>
  <sheetData>
    <row r="1" spans="1:77" ht="21" customHeight="1" x14ac:dyDescent="0.35">
      <c r="A1" s="643" t="s">
        <v>540</v>
      </c>
      <c r="B1" s="643"/>
      <c r="C1" s="643"/>
      <c r="D1" s="643"/>
      <c r="E1" s="643"/>
      <c r="F1" s="643"/>
      <c r="G1" s="643"/>
      <c r="H1" s="325" t="s">
        <v>56</v>
      </c>
      <c r="I1" s="326" t="s">
        <v>57</v>
      </c>
      <c r="J1" s="655" t="s">
        <v>530</v>
      </c>
      <c r="K1" s="655"/>
      <c r="L1" s="655"/>
      <c r="M1" s="655"/>
      <c r="N1" s="655"/>
      <c r="O1" s="655"/>
    </row>
    <row r="2" spans="1:77" ht="15.75" x14ac:dyDescent="0.25">
      <c r="A2" s="644" t="s">
        <v>81</v>
      </c>
      <c r="B2" s="644"/>
      <c r="C2" s="644"/>
      <c r="D2" s="644"/>
      <c r="E2" s="644"/>
      <c r="F2" s="644"/>
      <c r="G2" s="644"/>
      <c r="H2" s="23">
        <f t="shared" ref="H2:I4" ca="1" si="0">H51</f>
        <v>0</v>
      </c>
      <c r="I2" s="23">
        <f t="shared" ca="1" si="0"/>
        <v>0</v>
      </c>
      <c r="J2" s="655"/>
      <c r="K2" s="655"/>
      <c r="L2" s="655"/>
      <c r="M2" s="655"/>
      <c r="N2" s="655"/>
      <c r="O2" s="655"/>
      <c r="AJ2" s="30" t="s">
        <v>82</v>
      </c>
    </row>
    <row r="3" spans="1:77" ht="15.75" x14ac:dyDescent="0.25">
      <c r="A3" s="656" t="s">
        <v>90</v>
      </c>
      <c r="B3" s="656"/>
      <c r="C3" s="656"/>
      <c r="D3" s="656"/>
      <c r="E3" s="656"/>
      <c r="F3" s="656"/>
      <c r="G3" s="656"/>
      <c r="H3" s="23" t="e">
        <f t="shared" si="0"/>
        <v>#VALUE!</v>
      </c>
      <c r="I3" s="23" t="e">
        <f t="shared" si="0"/>
        <v>#VALUE!</v>
      </c>
      <c r="J3" s="655"/>
      <c r="K3" s="655"/>
      <c r="L3" s="655"/>
      <c r="M3" s="655"/>
      <c r="N3" s="655"/>
      <c r="O3" s="655"/>
      <c r="AF3" s="30" t="s">
        <v>83</v>
      </c>
      <c r="AO3" s="30" t="s">
        <v>63</v>
      </c>
    </row>
    <row r="4" spans="1:77" ht="15.75" x14ac:dyDescent="0.25">
      <c r="A4" s="645" t="s">
        <v>149</v>
      </c>
      <c r="B4" s="646"/>
      <c r="C4" s="646"/>
      <c r="D4" s="646"/>
      <c r="E4" s="646"/>
      <c r="F4" s="646"/>
      <c r="G4" s="647"/>
      <c r="H4" s="333" t="e">
        <f t="shared" ca="1" si="0"/>
        <v>#VALUE!</v>
      </c>
      <c r="I4" s="24" t="e">
        <f t="shared" ca="1" si="0"/>
        <v>#VALUE!</v>
      </c>
      <c r="J4" s="655"/>
      <c r="K4" s="655"/>
      <c r="L4" s="655"/>
      <c r="M4" s="655"/>
      <c r="N4" s="655"/>
      <c r="O4" s="655"/>
      <c r="W4">
        <v>1</v>
      </c>
      <c r="X4">
        <v>2</v>
      </c>
      <c r="Y4">
        <v>3</v>
      </c>
      <c r="Z4">
        <v>4</v>
      </c>
      <c r="AA4">
        <v>5</v>
      </c>
      <c r="AB4">
        <v>6</v>
      </c>
      <c r="AK4" s="30" t="s">
        <v>62</v>
      </c>
    </row>
    <row r="5" spans="1:77" ht="15.75" x14ac:dyDescent="0.25">
      <c r="A5" s="639" t="s">
        <v>537</v>
      </c>
      <c r="B5" s="640"/>
      <c r="C5" s="640"/>
      <c r="D5" s="640"/>
      <c r="E5" s="640"/>
      <c r="F5" s="640"/>
      <c r="G5" s="641"/>
      <c r="H5" s="633" t="s">
        <v>54</v>
      </c>
      <c r="I5" s="634"/>
      <c r="J5" s="651" t="s">
        <v>533</v>
      </c>
      <c r="K5" s="651"/>
      <c r="L5" s="651"/>
      <c r="M5" s="651"/>
      <c r="N5" s="651"/>
      <c r="O5" s="651"/>
      <c r="AK5" s="30"/>
    </row>
    <row r="6" spans="1:77" ht="18.75" customHeight="1" x14ac:dyDescent="0.25">
      <c r="A6" s="630"/>
      <c r="B6" s="631"/>
      <c r="C6" s="631"/>
      <c r="D6" s="631"/>
      <c r="E6" s="631"/>
      <c r="F6" s="631"/>
      <c r="G6" s="632"/>
      <c r="H6" s="653"/>
      <c r="I6" s="654"/>
      <c r="J6" s="638"/>
      <c r="K6" s="638"/>
      <c r="L6" s="638"/>
      <c r="M6" s="638"/>
      <c r="N6" s="638"/>
      <c r="O6" s="638"/>
      <c r="P6" s="28"/>
      <c r="Q6" s="28"/>
      <c r="R6" s="28"/>
      <c r="S6" s="28"/>
      <c r="T6" s="28"/>
      <c r="AE6" s="47"/>
      <c r="AF6" s="47"/>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77" ht="48" customHeight="1" x14ac:dyDescent="0.25">
      <c r="A7" s="321" t="s">
        <v>0</v>
      </c>
      <c r="B7" s="321" t="s">
        <v>89</v>
      </c>
      <c r="C7" s="321" t="s">
        <v>88</v>
      </c>
      <c r="D7" s="321" t="s">
        <v>58</v>
      </c>
      <c r="E7" s="321" t="s">
        <v>151</v>
      </c>
      <c r="F7" s="319" t="s">
        <v>150</v>
      </c>
      <c r="G7" s="319" t="s">
        <v>55</v>
      </c>
      <c r="H7" s="319" t="s">
        <v>56</v>
      </c>
      <c r="I7" s="319" t="s">
        <v>57</v>
      </c>
      <c r="J7" s="329" t="s">
        <v>92</v>
      </c>
      <c r="K7" s="321" t="s">
        <v>93</v>
      </c>
      <c r="L7" s="321" t="s">
        <v>96</v>
      </c>
      <c r="M7" s="321" t="s">
        <v>97</v>
      </c>
      <c r="N7" s="321" t="s">
        <v>98</v>
      </c>
      <c r="O7" s="330"/>
      <c r="P7" s="45"/>
      <c r="R7" s="45"/>
      <c r="S7" s="45"/>
      <c r="T7" s="45"/>
      <c r="U7" s="45" t="s">
        <v>94</v>
      </c>
      <c r="V7" s="31" t="s">
        <v>64</v>
      </c>
      <c r="W7" s="21" t="s">
        <v>47</v>
      </c>
      <c r="X7" s="21" t="s">
        <v>48</v>
      </c>
      <c r="Y7" s="22" t="s">
        <v>49</v>
      </c>
      <c r="Z7" s="22" t="s">
        <v>50</v>
      </c>
      <c r="AA7" s="22" t="s">
        <v>51</v>
      </c>
      <c r="AB7" s="22" t="s">
        <v>53</v>
      </c>
      <c r="AC7" s="22" t="s">
        <v>60</v>
      </c>
      <c r="AD7" s="22" t="s">
        <v>61</v>
      </c>
      <c r="AE7" s="47"/>
      <c r="AF7" s="47"/>
      <c r="AG7" s="482" t="s">
        <v>86</v>
      </c>
      <c r="AH7" s="483" t="s">
        <v>84</v>
      </c>
      <c r="AI7" s="484" t="s">
        <v>85</v>
      </c>
      <c r="AJ7" s="393" t="str">
        <f>INDEX($AI8:$AI49,AJ6)</f>
        <v>None</v>
      </c>
      <c r="AK7" s="393" t="str">
        <f>INDEX($AI8:$AI49,AK6)</f>
        <v>None</v>
      </c>
      <c r="AL7" s="393" t="str">
        <f>INDEX($AI8:$AI49,AL6)</f>
        <v>None</v>
      </c>
      <c r="AM7" s="393" t="str">
        <f>INDEX($AI8:$AI49,AM6)</f>
        <v>None</v>
      </c>
      <c r="AN7" s="393" t="str">
        <f t="shared" ref="AN7:BY7" si="1">INDEX($AI8:$AI49,AN6)</f>
        <v>None</v>
      </c>
      <c r="AO7" s="393" t="str">
        <f t="shared" si="1"/>
        <v>None</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Foundations</v>
      </c>
      <c r="BB7" s="393" t="str">
        <f t="shared" si="1"/>
        <v>Plywood</v>
      </c>
      <c r="BC7" s="393" t="str">
        <f t="shared" si="1"/>
        <v>None</v>
      </c>
      <c r="BD7" s="393" t="str">
        <f t="shared" si="1"/>
        <v>None</v>
      </c>
      <c r="BE7" s="393" t="str">
        <f t="shared" si="1"/>
        <v>None</v>
      </c>
      <c r="BF7" s="393" t="str">
        <f t="shared" si="1"/>
        <v>None</v>
      </c>
      <c r="BG7" s="393" t="str">
        <f t="shared" si="1"/>
        <v>None</v>
      </c>
      <c r="BH7" s="393" t="str">
        <f t="shared" si="1"/>
        <v>None</v>
      </c>
      <c r="BI7" s="393" t="str">
        <f t="shared" si="1"/>
        <v>None</v>
      </c>
      <c r="BJ7" s="393" t="str">
        <f t="shared" si="1"/>
        <v>Plywood</v>
      </c>
      <c r="BK7" s="393" t="str">
        <f t="shared" si="1"/>
        <v>None</v>
      </c>
      <c r="BL7" s="393" t="str">
        <f t="shared" si="1"/>
        <v>None</v>
      </c>
      <c r="BM7" s="393" t="str">
        <f t="shared" si="1"/>
        <v>None</v>
      </c>
      <c r="BN7" s="393" t="str">
        <f t="shared" si="1"/>
        <v>None</v>
      </c>
      <c r="BO7" s="393" t="str">
        <f t="shared" si="1"/>
        <v>None</v>
      </c>
      <c r="BP7" s="393" t="str">
        <f t="shared" si="1"/>
        <v>None</v>
      </c>
      <c r="BQ7" s="393" t="str">
        <f t="shared" si="1"/>
        <v>None</v>
      </c>
      <c r="BR7" s="393" t="str">
        <f t="shared" si="1"/>
        <v>UserDefined</v>
      </c>
      <c r="BS7" s="393" t="str">
        <f t="shared" si="1"/>
        <v>None</v>
      </c>
      <c r="BT7" s="393" t="str">
        <f t="shared" si="1"/>
        <v>None</v>
      </c>
      <c r="BU7" s="393" t="str">
        <f t="shared" si="1"/>
        <v>None</v>
      </c>
      <c r="BV7" s="393" t="str">
        <f t="shared" si="1"/>
        <v>None</v>
      </c>
      <c r="BW7" s="393" t="str">
        <f t="shared" si="1"/>
        <v>Plywood</v>
      </c>
      <c r="BX7" s="393" t="str">
        <f t="shared" si="1"/>
        <v>None</v>
      </c>
      <c r="BY7" s="393" t="str">
        <f t="shared" si="1"/>
        <v>UserDefined</v>
      </c>
    </row>
    <row r="8" spans="1:77" x14ac:dyDescent="0.25">
      <c r="A8" s="619" t="s">
        <v>99</v>
      </c>
      <c r="B8" s="3" t="s">
        <v>100</v>
      </c>
      <c r="E8" s="337">
        <v>1</v>
      </c>
      <c r="F8" s="337">
        <v>2.4</v>
      </c>
      <c r="G8" s="337">
        <v>0</v>
      </c>
      <c r="H8" s="42">
        <f>AC8</f>
        <v>0</v>
      </c>
      <c r="I8" s="42">
        <f>AD8</f>
        <v>0</v>
      </c>
      <c r="J8" s="32" t="str">
        <f t="shared" ref="J8:J49" ca="1" si="2">IF(E8&lt;Y8,"Insufficient","OK")</f>
        <v>OK</v>
      </c>
      <c r="K8" s="621">
        <f>MIN(SUM(H8:H13),SUM(I8:I13))</f>
        <v>0</v>
      </c>
      <c r="L8" s="624">
        <v>0</v>
      </c>
      <c r="M8" s="627" t="str">
        <f>IF(K8=0,"",MAX(100,0.5*MAX(H$3,I$3)/U$15))</f>
        <v/>
      </c>
      <c r="N8" s="627" t="str">
        <f>IF(K8=0,"",MAX(M8,L8*15))</f>
        <v/>
      </c>
      <c r="O8" s="616" t="str">
        <f>IF(K8=0,"",IF(M8&lt;=K8,"OK if internal bracing line", "NG if internal bracing line"))</f>
        <v/>
      </c>
      <c r="P8" s="46"/>
      <c r="R8" s="46"/>
      <c r="S8" s="46"/>
      <c r="T8" s="46"/>
      <c r="U8" s="46">
        <f>IF(K8=0,0,1)</f>
        <v>0</v>
      </c>
      <c r="V8" s="20">
        <f>IF($AH8&lt;2,0,Y8)</f>
        <v>0</v>
      </c>
      <c r="W8" s="27" t="str">
        <f ca="1">INDEX(INDIRECT($AI8),$AJ$9+1,W$4)</f>
        <v>None</v>
      </c>
      <c r="X8" s="27" t="str">
        <f t="shared" ref="X8:AB8" ca="1" si="3">INDEX(INDIRECT($AI8),$AJ$9+1,X$4)</f>
        <v>None</v>
      </c>
      <c r="Y8" s="27">
        <f t="shared" ca="1" si="3"/>
        <v>0</v>
      </c>
      <c r="Z8" s="27">
        <f t="shared" ca="1" si="3"/>
        <v>0</v>
      </c>
      <c r="AA8" s="27">
        <f t="shared" ca="1" si="3"/>
        <v>0</v>
      </c>
      <c r="AB8" s="27">
        <f t="shared" ca="1" si="3"/>
        <v>0</v>
      </c>
      <c r="AC8" s="29">
        <f>IF($AH8&lt;2,0,IF($AH8=2,COS($G8*PI()/180)*Z8,IF($E8&lt;$Y8,0,COS($G8*PI()/180)*Z8*$E8*2.4/$F8)))</f>
        <v>0</v>
      </c>
      <c r="AD8" s="29">
        <f>IF($AH8&lt;2,0,IF($AH8=2,COS($G8*PI()/180)*AA8,IF($E8&lt;$Y8,0,COS($G8*PI()/180)*AA8*$E8*2.4/$F8)))</f>
        <v>0</v>
      </c>
      <c r="AE8" s="47"/>
      <c r="AF8" s="47"/>
      <c r="AG8" s="485"/>
      <c r="AH8" s="485">
        <v>1</v>
      </c>
      <c r="AI8" s="485" t="str">
        <f>INDEX(AF$11:AF$16,AH8)</f>
        <v>None</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77" ht="15.75" thickBot="1" x14ac:dyDescent="0.3">
      <c r="A9" s="620"/>
      <c r="B9" s="3" t="s">
        <v>101</v>
      </c>
      <c r="E9" s="337">
        <v>1</v>
      </c>
      <c r="F9" s="337">
        <v>2.4</v>
      </c>
      <c r="G9" s="337">
        <v>0</v>
      </c>
      <c r="H9" s="42">
        <f t="shared" ref="H9:I49" si="4">AC9</f>
        <v>0</v>
      </c>
      <c r="I9" s="42">
        <f t="shared" si="4"/>
        <v>0</v>
      </c>
      <c r="J9" s="32" t="str">
        <f t="shared" ca="1" si="2"/>
        <v>OK</v>
      </c>
      <c r="K9" s="622"/>
      <c r="L9" s="625"/>
      <c r="M9" s="628"/>
      <c r="N9" s="628"/>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E9" s="47"/>
      <c r="AF9" s="287"/>
      <c r="AG9" s="486"/>
      <c r="AH9" s="486">
        <v>1</v>
      </c>
      <c r="AI9" s="485" t="str">
        <f t="shared" ref="AI9:AI49" si="9">INDEX(AF$11:AF$16,AH9)</f>
        <v>None</v>
      </c>
      <c r="AJ9" s="393">
        <v>1</v>
      </c>
      <c r="AK9" s="393">
        <v>1</v>
      </c>
      <c r="AL9" s="393">
        <v>4</v>
      </c>
      <c r="AM9" s="393">
        <v>3</v>
      </c>
      <c r="AN9" s="393">
        <v>2</v>
      </c>
      <c r="AO9" s="393">
        <v>1</v>
      </c>
      <c r="AP9" s="393">
        <v>5</v>
      </c>
      <c r="AQ9" s="393">
        <v>5</v>
      </c>
      <c r="AR9" s="393">
        <v>5</v>
      </c>
      <c r="AS9" s="393">
        <v>5</v>
      </c>
      <c r="AT9" s="393">
        <v>1</v>
      </c>
      <c r="AU9" s="393">
        <v>1</v>
      </c>
      <c r="AV9" s="393">
        <v>5</v>
      </c>
      <c r="AW9" s="393">
        <v>5</v>
      </c>
      <c r="AX9" s="393">
        <v>5</v>
      </c>
      <c r="AY9" s="393">
        <v>1</v>
      </c>
      <c r="AZ9" s="393">
        <v>1</v>
      </c>
      <c r="BA9" s="393">
        <v>2</v>
      </c>
      <c r="BB9" s="393">
        <v>1</v>
      </c>
      <c r="BC9" s="393">
        <v>5</v>
      </c>
      <c r="BD9" s="393">
        <v>1</v>
      </c>
      <c r="BE9" s="393">
        <v>1</v>
      </c>
      <c r="BF9" s="393">
        <v>1</v>
      </c>
      <c r="BG9" s="393">
        <v>1</v>
      </c>
      <c r="BH9" s="393">
        <v>5</v>
      </c>
      <c r="BI9" s="393">
        <v>5</v>
      </c>
      <c r="BJ9" s="393">
        <v>2</v>
      </c>
      <c r="BK9" s="393">
        <v>2</v>
      </c>
      <c r="BL9" s="393">
        <v>1</v>
      </c>
      <c r="BM9" s="393">
        <v>1</v>
      </c>
      <c r="BN9" s="393">
        <v>1</v>
      </c>
      <c r="BO9" s="393">
        <v>1</v>
      </c>
      <c r="BP9" s="393">
        <v>1</v>
      </c>
      <c r="BQ9" s="393">
        <v>2</v>
      </c>
      <c r="BR9" s="393">
        <v>4</v>
      </c>
      <c r="BS9" s="393">
        <v>1</v>
      </c>
      <c r="BT9" s="393">
        <v>6</v>
      </c>
      <c r="BU9" s="393">
        <v>1</v>
      </c>
      <c r="BV9" s="393">
        <v>1</v>
      </c>
      <c r="BW9" s="393">
        <v>1</v>
      </c>
      <c r="BX9" s="393">
        <v>1</v>
      </c>
      <c r="BY9" s="393">
        <v>1</v>
      </c>
    </row>
    <row r="10" spans="1:77" ht="16.5" thickTop="1" thickBot="1" x14ac:dyDescent="0.3">
      <c r="A10" s="620"/>
      <c r="B10" s="3" t="s">
        <v>102</v>
      </c>
      <c r="E10" s="337">
        <v>1</v>
      </c>
      <c r="F10" s="337">
        <v>2.4</v>
      </c>
      <c r="G10" s="337">
        <v>0</v>
      </c>
      <c r="H10" s="42">
        <f t="shared" si="4"/>
        <v>0</v>
      </c>
      <c r="I10" s="42">
        <f t="shared" si="4"/>
        <v>0</v>
      </c>
      <c r="J10" s="32" t="str">
        <f t="shared" ca="1" si="2"/>
        <v>OK</v>
      </c>
      <c r="K10" s="622"/>
      <c r="L10" s="625"/>
      <c r="M10" s="628"/>
      <c r="N10" s="628"/>
      <c r="O10" s="617"/>
      <c r="P10" s="46"/>
      <c r="R10" s="46"/>
      <c r="S10" s="46"/>
      <c r="T10" s="46"/>
      <c r="U10" s="46">
        <f ca="1">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E10" s="47"/>
      <c r="AF10" s="47"/>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77" ht="15.75" thickTop="1" x14ac:dyDescent="0.25">
      <c r="A11" s="620"/>
      <c r="B11" s="3" t="s">
        <v>103</v>
      </c>
      <c r="E11" s="337">
        <v>1</v>
      </c>
      <c r="F11" s="337">
        <v>2.4</v>
      </c>
      <c r="G11" s="337">
        <v>0</v>
      </c>
      <c r="H11" s="42">
        <f t="shared" si="4"/>
        <v>0</v>
      </c>
      <c r="I11" s="42">
        <f t="shared" si="4"/>
        <v>0</v>
      </c>
      <c r="J11" s="32" t="str">
        <f t="shared" ca="1" si="2"/>
        <v>OK</v>
      </c>
      <c r="K11" s="622"/>
      <c r="L11" s="625"/>
      <c r="M11" s="628"/>
      <c r="N11" s="628"/>
      <c r="O11" s="616" t="str">
        <f>IF(K8=0,"",IF(N8&lt;=K8,"OK if external bracing line", "NG if external bracing line"))</f>
        <v/>
      </c>
      <c r="P11" s="46"/>
      <c r="R11" s="46"/>
      <c r="S11" s="46"/>
      <c r="T11" s="46"/>
      <c r="U11" s="46">
        <f ca="1">IF(K26=0,0,1)</f>
        <v>0</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495">
        <v>1</v>
      </c>
      <c r="AF11" s="496"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77" x14ac:dyDescent="0.25">
      <c r="A12" s="620"/>
      <c r="B12" s="3" t="s">
        <v>104</v>
      </c>
      <c r="E12" s="337">
        <v>1</v>
      </c>
      <c r="F12" s="337">
        <v>2.4</v>
      </c>
      <c r="G12" s="337">
        <v>0</v>
      </c>
      <c r="H12" s="42">
        <f t="shared" si="4"/>
        <v>0</v>
      </c>
      <c r="I12" s="42">
        <f t="shared" si="4"/>
        <v>0</v>
      </c>
      <c r="J12" s="32" t="str">
        <f t="shared" ca="1" si="2"/>
        <v>OK</v>
      </c>
      <c r="K12" s="622"/>
      <c r="L12" s="625"/>
      <c r="M12" s="628"/>
      <c r="N12" s="628"/>
      <c r="O12" s="617"/>
      <c r="P12" s="46"/>
      <c r="R12" s="46"/>
      <c r="S12" s="46"/>
      <c r="T12" s="46"/>
      <c r="U12" s="46">
        <f ca="1">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495">
        <v>2</v>
      </c>
      <c r="AF12" s="496" t="s">
        <v>44</v>
      </c>
      <c r="AG12" s="491">
        <v>3</v>
      </c>
      <c r="AH12" s="491">
        <v>1</v>
      </c>
      <c r="AI12" s="485" t="str">
        <f t="shared" si="9"/>
        <v>None</v>
      </c>
      <c r="AJ12" s="492" t="str">
        <f t="shared" ref="AJ12:AY27" ca="1" si="18">IF(INDEX(INDIRECT(AJ$7),$AG12,2)="","",INDEX(INDIRECT(AJ$7),$AG12,2))</f>
        <v>None</v>
      </c>
      <c r="AK12" s="492" t="str">
        <f t="shared" ca="1" si="18"/>
        <v>None</v>
      </c>
      <c r="AL12" s="492" t="str">
        <f t="shared" ca="1" si="18"/>
        <v>None</v>
      </c>
      <c r="AM12" s="492" t="str">
        <f t="shared" ca="1" si="18"/>
        <v>None</v>
      </c>
      <c r="AN12" s="492" t="str">
        <f t="shared" ca="1" si="18"/>
        <v>None</v>
      </c>
      <c r="AO12" s="492" t="str">
        <f t="shared" ca="1" si="18"/>
        <v>None</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braced piles</v>
      </c>
      <c r="BB12" s="493" t="str">
        <f t="shared" ca="1" si="12"/>
        <v/>
      </c>
      <c r="BC12" s="493" t="str">
        <f t="shared" ca="1" si="12"/>
        <v>None</v>
      </c>
      <c r="BD12" s="493" t="str">
        <f t="shared" ca="1" si="13"/>
        <v>None</v>
      </c>
      <c r="BE12" s="493" t="str">
        <f t="shared" ca="1" si="13"/>
        <v>None</v>
      </c>
      <c r="BF12" s="493" t="str">
        <f t="shared" ca="1" si="13"/>
        <v>None</v>
      </c>
      <c r="BG12" s="493" t="str">
        <f t="shared" ca="1" si="13"/>
        <v>None</v>
      </c>
      <c r="BH12" s="492" t="str">
        <f t="shared" ca="1" si="13"/>
        <v>None</v>
      </c>
      <c r="BI12" s="492" t="str">
        <f t="shared" ca="1" si="13"/>
        <v>None</v>
      </c>
      <c r="BJ12" s="492" t="str">
        <f t="shared" ca="1" si="13"/>
        <v/>
      </c>
      <c r="BK12" s="492" t="str">
        <f t="shared" ca="1" si="13"/>
        <v>None</v>
      </c>
      <c r="BL12" s="492" t="str">
        <f t="shared" ca="1" si="13"/>
        <v>None</v>
      </c>
      <c r="BM12" s="492" t="str">
        <f t="shared" ca="1" si="13"/>
        <v>None</v>
      </c>
      <c r="BN12" s="493" t="str">
        <f t="shared" ca="1" si="13"/>
        <v>None</v>
      </c>
      <c r="BO12" s="493" t="str">
        <f t="shared" ca="1" si="13"/>
        <v>None</v>
      </c>
      <c r="BP12" s="493" t="str">
        <f t="shared" ca="1" si="13"/>
        <v>None</v>
      </c>
      <c r="BQ12" s="493" t="str">
        <f t="shared" ca="1" si="13"/>
        <v>None</v>
      </c>
      <c r="BR12" s="493" t="str">
        <f t="shared" ca="1" si="15"/>
        <v>M1 (0.75-1.5m)</v>
      </c>
      <c r="BS12" s="493" t="str">
        <f t="shared" ca="1" si="15"/>
        <v>None</v>
      </c>
      <c r="BT12" s="492" t="str">
        <f t="shared" ca="1" si="15"/>
        <v>None</v>
      </c>
      <c r="BU12" s="492" t="str">
        <f t="shared" ca="1" si="15"/>
        <v>None</v>
      </c>
      <c r="BV12" s="492" t="str">
        <f t="shared" ca="1" si="15"/>
        <v>None</v>
      </c>
      <c r="BW12" s="492" t="str">
        <f t="shared" ca="1" si="15"/>
        <v/>
      </c>
      <c r="BX12" s="492" t="str">
        <f t="shared" ca="1" si="15"/>
        <v>None</v>
      </c>
      <c r="BY12" s="492" t="str">
        <f t="shared" ca="1" si="15"/>
        <v>M1 (0.75-1.5m)</v>
      </c>
    </row>
    <row r="13" spans="1:77" x14ac:dyDescent="0.25">
      <c r="A13" s="620"/>
      <c r="B13" s="3" t="s">
        <v>105</v>
      </c>
      <c r="E13" s="337">
        <v>1</v>
      </c>
      <c r="F13" s="337">
        <v>2.4</v>
      </c>
      <c r="G13" s="337">
        <v>0</v>
      </c>
      <c r="H13" s="42">
        <f t="shared" si="4"/>
        <v>0</v>
      </c>
      <c r="I13" s="42">
        <f t="shared" si="4"/>
        <v>0</v>
      </c>
      <c r="J13" s="32" t="str">
        <f t="shared" ca="1" si="2"/>
        <v>OK</v>
      </c>
      <c r="K13" s="623"/>
      <c r="L13" s="626"/>
      <c r="M13" s="629"/>
      <c r="N13" s="629"/>
      <c r="O13" s="617"/>
      <c r="P13" s="46"/>
      <c r="R13" s="46"/>
      <c r="S13" s="46"/>
      <c r="T13" s="46"/>
      <c r="U13" s="46">
        <f ca="1">IF(K38=0,0,1)</f>
        <v>0</v>
      </c>
      <c r="V13" s="20">
        <f t="shared"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si="7"/>
        <v>0</v>
      </c>
      <c r="AD13" s="29">
        <f t="shared" si="8"/>
        <v>0</v>
      </c>
      <c r="AE13" s="495">
        <v>3</v>
      </c>
      <c r="AF13" s="496" t="s">
        <v>77</v>
      </c>
      <c r="AG13" s="491">
        <v>4</v>
      </c>
      <c r="AH13" s="491">
        <v>1</v>
      </c>
      <c r="AI13" s="485" t="str">
        <f t="shared" si="9"/>
        <v>None</v>
      </c>
      <c r="AJ13" s="492" t="str">
        <f t="shared" ca="1" si="18"/>
        <v>None</v>
      </c>
      <c r="AK13" s="492" t="str">
        <f t="shared" ca="1" si="18"/>
        <v>None</v>
      </c>
      <c r="AL13" s="492" t="str">
        <f t="shared" ca="1" si="18"/>
        <v>None</v>
      </c>
      <c r="AM13" s="492" t="str">
        <f t="shared" ca="1" si="18"/>
        <v>None</v>
      </c>
      <c r="AN13" s="492" t="str">
        <f t="shared" ca="1" si="18"/>
        <v>None</v>
      </c>
      <c r="AO13" s="492" t="str">
        <f t="shared" ca="1" si="18"/>
        <v>None</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cantilever pile</v>
      </c>
      <c r="BB13" s="493" t="str">
        <f t="shared" ca="1" si="12"/>
        <v/>
      </c>
      <c r="BC13" s="493" t="str">
        <f t="shared" ca="1" si="12"/>
        <v>None</v>
      </c>
      <c r="BD13" s="493" t="str">
        <f t="shared" ca="1" si="13"/>
        <v>None</v>
      </c>
      <c r="BE13" s="493" t="str">
        <f t="shared" ca="1" si="13"/>
        <v>None</v>
      </c>
      <c r="BF13" s="493" t="str">
        <f t="shared" ca="1" si="13"/>
        <v>None</v>
      </c>
      <c r="BG13" s="493" t="str">
        <f t="shared" ca="1" si="13"/>
        <v>None</v>
      </c>
      <c r="BH13" s="492" t="str">
        <f t="shared" ca="1" si="13"/>
        <v>None</v>
      </c>
      <c r="BI13" s="492" t="str">
        <f t="shared" ca="1" si="13"/>
        <v>None</v>
      </c>
      <c r="BJ13" s="492" t="str">
        <f t="shared" ca="1" si="13"/>
        <v/>
      </c>
      <c r="BK13" s="492" t="str">
        <f t="shared" ca="1" si="13"/>
        <v>None</v>
      </c>
      <c r="BL13" s="492" t="str">
        <f t="shared" ca="1" si="13"/>
        <v>None</v>
      </c>
      <c r="BM13" s="492" t="str">
        <f t="shared" ca="1" si="13"/>
        <v>None</v>
      </c>
      <c r="BN13" s="493" t="str">
        <f t="shared" ca="1" si="15"/>
        <v>None</v>
      </c>
      <c r="BO13" s="493" t="str">
        <f t="shared" ca="1" si="15"/>
        <v>None</v>
      </c>
      <c r="BP13" s="493" t="str">
        <f t="shared" ca="1" si="15"/>
        <v>None</v>
      </c>
      <c r="BQ13" s="493" t="str">
        <f t="shared" ca="1" si="15"/>
        <v>None</v>
      </c>
      <c r="BR13" s="493" t="str">
        <f t="shared" ca="1" si="15"/>
        <v>M2 (1.5-3.0m)</v>
      </c>
      <c r="BS13" s="493" t="str">
        <f t="shared" ca="1" si="15"/>
        <v>None</v>
      </c>
      <c r="BT13" s="492" t="str">
        <f t="shared" ca="1" si="15"/>
        <v>None</v>
      </c>
      <c r="BU13" s="492" t="str">
        <f t="shared" ca="1" si="15"/>
        <v>None</v>
      </c>
      <c r="BV13" s="492" t="str">
        <f t="shared" ca="1" si="15"/>
        <v>None</v>
      </c>
      <c r="BW13" s="492" t="str">
        <f t="shared" ca="1" si="15"/>
        <v/>
      </c>
      <c r="BX13" s="492" t="str">
        <f t="shared" ca="1" si="15"/>
        <v>None</v>
      </c>
      <c r="BY13" s="492" t="str">
        <f t="shared" ca="1" si="15"/>
        <v>M2 (1.5-3.0m)</v>
      </c>
    </row>
    <row r="14" spans="1:77" ht="15.75" customHeight="1" x14ac:dyDescent="0.25">
      <c r="A14" s="619" t="s">
        <v>106</v>
      </c>
      <c r="B14" s="3" t="s">
        <v>107</v>
      </c>
      <c r="E14" s="337">
        <v>1</v>
      </c>
      <c r="F14" s="337">
        <v>2.4</v>
      </c>
      <c r="G14" s="337">
        <v>0</v>
      </c>
      <c r="H14" s="42">
        <f t="shared" si="4"/>
        <v>0</v>
      </c>
      <c r="I14" s="42">
        <f t="shared" si="4"/>
        <v>0</v>
      </c>
      <c r="J14" s="32" t="str">
        <f t="shared" ca="1" si="2"/>
        <v>OK</v>
      </c>
      <c r="K14" s="621">
        <f>MIN(SUM(H14:H19),SUM(I14:I19))</f>
        <v>0</v>
      </c>
      <c r="L14" s="624">
        <v>0</v>
      </c>
      <c r="M14" s="627" t="str">
        <f t="shared" ref="M14" si="20">IF(K14=0,"",MAX(100,0.5*MAX(H$3,I$3)/U$15))</f>
        <v/>
      </c>
      <c r="N14" s="627" t="str">
        <f>IF(K14=0,"",MAX(M14,L14*15))</f>
        <v/>
      </c>
      <c r="O14" s="616" t="str">
        <f>IF(K14=0,"",IF(M14&lt;=K14,"OK if internal bracing line", "NG if internal bracing line"))</f>
        <v/>
      </c>
      <c r="P14" s="46"/>
      <c r="R14" s="46"/>
      <c r="S14" s="46"/>
      <c r="T14" s="46"/>
      <c r="U14" s="46">
        <f ca="1">IF(K44=0,0,1)</f>
        <v>0</v>
      </c>
      <c r="V14" s="20">
        <f t="shared" si="5"/>
        <v>0</v>
      </c>
      <c r="W14" s="27" t="str">
        <f ca="1">INDEX(INDIRECT($AI14),$AP$9+1,W$4)</f>
        <v>None</v>
      </c>
      <c r="X14" s="27" t="str">
        <f t="shared" ref="X14:AB14" ca="1" si="21">INDEX(INDIRECT($AI14),$AP$9+1,X$4)</f>
        <v>None</v>
      </c>
      <c r="Y14" s="27">
        <f t="shared" ca="1" si="21"/>
        <v>0</v>
      </c>
      <c r="Z14" s="27">
        <f t="shared" ca="1" si="21"/>
        <v>0</v>
      </c>
      <c r="AA14" s="27">
        <f t="shared" ca="1" si="21"/>
        <v>0</v>
      </c>
      <c r="AB14" s="27">
        <f t="shared" ca="1" si="21"/>
        <v>0</v>
      </c>
      <c r="AC14" s="29">
        <f t="shared" si="7"/>
        <v>0</v>
      </c>
      <c r="AD14" s="29">
        <f t="shared" si="8"/>
        <v>0</v>
      </c>
      <c r="AE14" s="495">
        <v>4</v>
      </c>
      <c r="AF14" s="496" t="s">
        <v>45</v>
      </c>
      <c r="AG14" s="491">
        <v>5</v>
      </c>
      <c r="AH14" s="491">
        <v>1</v>
      </c>
      <c r="AI14" s="485" t="str">
        <f t="shared" si="9"/>
        <v>None</v>
      </c>
      <c r="AJ14" s="492" t="str">
        <f t="shared" ca="1" si="18"/>
        <v>None</v>
      </c>
      <c r="AK14" s="492" t="str">
        <f t="shared" ca="1" si="18"/>
        <v>None</v>
      </c>
      <c r="AL14" s="492" t="str">
        <f t="shared" ca="1" si="18"/>
        <v>None</v>
      </c>
      <c r="AM14" s="492" t="str">
        <f t="shared" ca="1" si="18"/>
        <v>None</v>
      </c>
      <c r="AN14" s="492" t="str">
        <f t="shared" ca="1" si="18"/>
        <v>None</v>
      </c>
      <c r="AO14" s="492" t="str">
        <f t="shared" ca="1" si="18"/>
        <v>None</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anchor pile</v>
      </c>
      <c r="BB14" s="493" t="str">
        <f t="shared" ca="1" si="12"/>
        <v/>
      </c>
      <c r="BC14" s="493" t="str">
        <f t="shared" ca="1" si="12"/>
        <v>None</v>
      </c>
      <c r="BD14" s="493" t="str">
        <f t="shared" ca="1" si="13"/>
        <v>None</v>
      </c>
      <c r="BE14" s="493" t="str">
        <f t="shared" ca="1" si="13"/>
        <v>None</v>
      </c>
      <c r="BF14" s="493" t="str">
        <f t="shared" ca="1" si="13"/>
        <v>None</v>
      </c>
      <c r="BG14" s="493" t="str">
        <f t="shared" ca="1" si="13"/>
        <v>None</v>
      </c>
      <c r="BH14" s="492" t="str">
        <f t="shared" ca="1" si="13"/>
        <v>None</v>
      </c>
      <c r="BI14" s="492" t="str">
        <f t="shared" ca="1" si="13"/>
        <v>None</v>
      </c>
      <c r="BJ14" s="492" t="str">
        <f t="shared" ca="1" si="13"/>
        <v/>
      </c>
      <c r="BK14" s="492" t="str">
        <f t="shared" ca="1" si="13"/>
        <v>None</v>
      </c>
      <c r="BL14" s="492" t="str">
        <f t="shared" ca="1" si="13"/>
        <v>None</v>
      </c>
      <c r="BM14" s="492" t="str">
        <f t="shared" ca="1" si="13"/>
        <v>None</v>
      </c>
      <c r="BN14" s="493" t="str">
        <f t="shared" ca="1" si="15"/>
        <v>None</v>
      </c>
      <c r="BO14" s="493" t="str">
        <f t="shared" ca="1" si="15"/>
        <v>None</v>
      </c>
      <c r="BP14" s="493" t="str">
        <f t="shared" ca="1" si="15"/>
        <v>None</v>
      </c>
      <c r="BQ14" s="493" t="str">
        <f t="shared" ca="1" si="15"/>
        <v>None</v>
      </c>
      <c r="BR14" s="493" t="str">
        <f t="shared" ca="1" si="15"/>
        <v>M3 (3.0-4.5m)</v>
      </c>
      <c r="BS14" s="493" t="str">
        <f t="shared" ca="1" si="15"/>
        <v>None</v>
      </c>
      <c r="BT14" s="492" t="str">
        <f t="shared" ca="1" si="15"/>
        <v>None</v>
      </c>
      <c r="BU14" s="492" t="str">
        <f t="shared" ca="1" si="15"/>
        <v>None</v>
      </c>
      <c r="BV14" s="492" t="str">
        <f t="shared" ca="1" si="15"/>
        <v>None</v>
      </c>
      <c r="BW14" s="492" t="str">
        <f t="shared" ca="1" si="15"/>
        <v/>
      </c>
      <c r="BX14" s="492" t="str">
        <f t="shared" ca="1" si="15"/>
        <v>None</v>
      </c>
      <c r="BY14" s="492" t="str">
        <f t="shared" ca="1" si="15"/>
        <v>M3 (3.0-4.5m)</v>
      </c>
    </row>
    <row r="15" spans="1:77" x14ac:dyDescent="0.25">
      <c r="A15" s="620"/>
      <c r="B15" s="3" t="s">
        <v>108</v>
      </c>
      <c r="E15" s="337">
        <v>1</v>
      </c>
      <c r="F15" s="337">
        <v>2.4</v>
      </c>
      <c r="G15" s="337">
        <v>0</v>
      </c>
      <c r="H15" s="42">
        <f t="shared" si="4"/>
        <v>0</v>
      </c>
      <c r="I15" s="42">
        <f t="shared" si="4"/>
        <v>0</v>
      </c>
      <c r="J15" s="32" t="str">
        <f t="shared" ca="1" si="2"/>
        <v>OK</v>
      </c>
      <c r="K15" s="622"/>
      <c r="L15" s="625"/>
      <c r="M15" s="628"/>
      <c r="N15" s="628"/>
      <c r="O15" s="617"/>
      <c r="P15" s="46"/>
      <c r="R15" s="46"/>
      <c r="S15" s="46"/>
      <c r="T15" s="46"/>
      <c r="U15" s="46">
        <f ca="1">IF(SUM(U8:U14)=0,1,SUM(U8:U14))</f>
        <v>1</v>
      </c>
      <c r="V15" s="20">
        <f t="shared" si="5"/>
        <v>0</v>
      </c>
      <c r="W15" s="27" t="str">
        <f ca="1">INDEX(INDIRECT($AI15),$AQ$9+1,W$4)</f>
        <v>None</v>
      </c>
      <c r="X15" s="27" t="str">
        <f t="shared" ref="X15:AB15" ca="1" si="22">INDEX(INDIRECT($AI15),$AQ$9+1,X$4)</f>
        <v>None</v>
      </c>
      <c r="Y15" s="27">
        <f t="shared" ca="1" si="22"/>
        <v>0</v>
      </c>
      <c r="Z15" s="27">
        <f t="shared" ca="1" si="22"/>
        <v>0</v>
      </c>
      <c r="AA15" s="27">
        <f t="shared" ca="1" si="22"/>
        <v>0</v>
      </c>
      <c r="AB15" s="27">
        <f t="shared" ca="1" si="22"/>
        <v>0</v>
      </c>
      <c r="AC15" s="29">
        <f t="shared" si="7"/>
        <v>0</v>
      </c>
      <c r="AD15" s="29">
        <f t="shared" si="8"/>
        <v>0</v>
      </c>
      <c r="AE15" s="495">
        <v>5</v>
      </c>
      <c r="AF15" s="496" t="s">
        <v>46</v>
      </c>
      <c r="AG15" s="491">
        <v>6</v>
      </c>
      <c r="AH15" s="494">
        <v>1</v>
      </c>
      <c r="AI15" s="485" t="str">
        <f t="shared" si="9"/>
        <v>None</v>
      </c>
      <c r="AJ15" s="492" t="str">
        <f t="shared" ca="1" si="18"/>
        <v>None</v>
      </c>
      <c r="AK15" s="492" t="str">
        <f t="shared" ca="1" si="18"/>
        <v>None</v>
      </c>
      <c r="AL15" s="492" t="str">
        <f t="shared" ca="1" si="18"/>
        <v>None</v>
      </c>
      <c r="AM15" s="492" t="str">
        <f t="shared" ca="1" si="18"/>
        <v>None</v>
      </c>
      <c r="AN15" s="492" t="str">
        <f t="shared" ca="1" si="18"/>
        <v>None</v>
      </c>
      <c r="AO15" s="492" t="str">
        <f t="shared" ca="1" si="18"/>
        <v>None</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
      </c>
      <c r="BB15" s="493" t="str">
        <f t="shared" ca="1" si="12"/>
        <v/>
      </c>
      <c r="BC15" s="493" t="str">
        <f t="shared" ca="1" si="12"/>
        <v>None</v>
      </c>
      <c r="BD15" s="493" t="str">
        <f t="shared" ca="1" si="13"/>
        <v>None</v>
      </c>
      <c r="BE15" s="493" t="str">
        <f t="shared" ca="1" si="13"/>
        <v>None</v>
      </c>
      <c r="BF15" s="493" t="str">
        <f t="shared" ca="1" si="13"/>
        <v>None</v>
      </c>
      <c r="BG15" s="493" t="str">
        <f t="shared" ca="1" si="13"/>
        <v>None</v>
      </c>
      <c r="BH15" s="492" t="str">
        <f t="shared" ca="1" si="13"/>
        <v>None</v>
      </c>
      <c r="BI15" s="492" t="str">
        <f t="shared" ca="1" si="13"/>
        <v>None</v>
      </c>
      <c r="BJ15" s="492" t="str">
        <f t="shared" ca="1" si="13"/>
        <v/>
      </c>
      <c r="BK15" s="492" t="str">
        <f t="shared" ca="1" si="13"/>
        <v>None</v>
      </c>
      <c r="BL15" s="492" t="str">
        <f t="shared" ca="1" si="13"/>
        <v>None</v>
      </c>
      <c r="BM15" s="492" t="str">
        <f t="shared" ca="1" si="13"/>
        <v>None</v>
      </c>
      <c r="BN15" s="493" t="str">
        <f t="shared" ca="1" si="15"/>
        <v>None</v>
      </c>
      <c r="BO15" s="493" t="str">
        <f t="shared" ca="1" si="15"/>
        <v>None</v>
      </c>
      <c r="BP15" s="493" t="str">
        <f t="shared" ca="1" si="15"/>
        <v>None</v>
      </c>
      <c r="BQ15" s="493" t="str">
        <f t="shared" ca="1" si="15"/>
        <v>None</v>
      </c>
      <c r="BR15" s="493" t="str">
        <f t="shared" ca="1" si="15"/>
        <v>M4 (˃ 4.5m)</v>
      </c>
      <c r="BS15" s="493" t="str">
        <f t="shared" ca="1" si="15"/>
        <v>None</v>
      </c>
      <c r="BT15" s="492" t="str">
        <f t="shared" ca="1" si="15"/>
        <v>None</v>
      </c>
      <c r="BU15" s="492" t="str">
        <f t="shared" ca="1" si="15"/>
        <v>None</v>
      </c>
      <c r="BV15" s="492" t="str">
        <f t="shared" ca="1" si="15"/>
        <v>None</v>
      </c>
      <c r="BW15" s="492" t="str">
        <f t="shared" ca="1" si="15"/>
        <v/>
      </c>
      <c r="BX15" s="492" t="str">
        <f t="shared" ca="1" si="15"/>
        <v>None</v>
      </c>
      <c r="BY15" s="492" t="str">
        <f t="shared" ca="1" si="15"/>
        <v>M4 (˃ 4.5m)</v>
      </c>
    </row>
    <row r="16" spans="1:77" x14ac:dyDescent="0.25">
      <c r="A16" s="620"/>
      <c r="B16" s="3" t="s">
        <v>109</v>
      </c>
      <c r="E16" s="337">
        <v>1</v>
      </c>
      <c r="F16" s="337">
        <v>2.4</v>
      </c>
      <c r="G16" s="337">
        <v>0</v>
      </c>
      <c r="H16" s="42">
        <f t="shared" si="4"/>
        <v>0</v>
      </c>
      <c r="I16" s="42">
        <f t="shared" si="4"/>
        <v>0</v>
      </c>
      <c r="J16" s="32" t="str">
        <f t="shared" ca="1" si="2"/>
        <v>OK</v>
      </c>
      <c r="K16" s="622"/>
      <c r="L16" s="625"/>
      <c r="M16" s="628"/>
      <c r="N16" s="628"/>
      <c r="O16" s="617"/>
      <c r="P16" s="46"/>
      <c r="Q16" s="46"/>
      <c r="R16" s="46"/>
      <c r="S16" s="46"/>
      <c r="T16" s="46"/>
      <c r="V16" s="20">
        <f t="shared" si="5"/>
        <v>0</v>
      </c>
      <c r="W16" s="27" t="str">
        <f ca="1">INDEX(INDIRECT($AI16),$AR$9+1,W$4)</f>
        <v>None</v>
      </c>
      <c r="X16" s="27" t="str">
        <f t="shared" ref="X16:AB16" ca="1" si="23">INDEX(INDIRECT($AI16),$AR$9+1,X$4)</f>
        <v>None</v>
      </c>
      <c r="Y16" s="27">
        <f t="shared" ca="1" si="23"/>
        <v>0</v>
      </c>
      <c r="Z16" s="27">
        <f t="shared" ca="1" si="23"/>
        <v>0</v>
      </c>
      <c r="AA16" s="27">
        <f t="shared" ca="1" si="23"/>
        <v>0</v>
      </c>
      <c r="AB16" s="27">
        <f t="shared" ca="1" si="23"/>
        <v>0</v>
      </c>
      <c r="AC16" s="29">
        <f t="shared" si="7"/>
        <v>0</v>
      </c>
      <c r="AD16" s="29">
        <f t="shared" si="8"/>
        <v>0</v>
      </c>
      <c r="AE16" s="495">
        <v>6</v>
      </c>
      <c r="AF16" s="497" t="s">
        <v>78</v>
      </c>
      <c r="AG16" s="491">
        <v>7</v>
      </c>
      <c r="AH16" s="485">
        <v>1</v>
      </c>
      <c r="AI16" s="485" t="str">
        <f t="shared" si="9"/>
        <v>None</v>
      </c>
      <c r="AJ16" s="492" t="str">
        <f t="shared" ca="1" si="18"/>
        <v>None</v>
      </c>
      <c r="AK16" s="492" t="str">
        <f t="shared" ca="1" si="18"/>
        <v>None</v>
      </c>
      <c r="AL16" s="492" t="str">
        <f t="shared" ca="1" si="18"/>
        <v>None</v>
      </c>
      <c r="AM16" s="492" t="str">
        <f t="shared" ca="1" si="18"/>
        <v>None</v>
      </c>
      <c r="AN16" s="492" t="str">
        <f t="shared" ca="1" si="18"/>
        <v>None</v>
      </c>
      <c r="AO16" s="492" t="str">
        <f t="shared" ca="1" si="18"/>
        <v>None</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
      </c>
      <c r="BB16" s="493" t="str">
        <f t="shared" ca="1" si="12"/>
        <v/>
      </c>
      <c r="BC16" s="493" t="str">
        <f t="shared" ca="1" si="12"/>
        <v>None</v>
      </c>
      <c r="BD16" s="493" t="str">
        <f t="shared" ca="1" si="13"/>
        <v>None</v>
      </c>
      <c r="BE16" s="493" t="str">
        <f t="shared" ca="1" si="13"/>
        <v>None</v>
      </c>
      <c r="BF16" s="493" t="str">
        <f t="shared" ca="1" si="13"/>
        <v>None</v>
      </c>
      <c r="BG16" s="493" t="str">
        <f t="shared" ca="1" si="13"/>
        <v>None</v>
      </c>
      <c r="BH16" s="492" t="str">
        <f t="shared" ca="1" si="13"/>
        <v>None</v>
      </c>
      <c r="BI16" s="492" t="str">
        <f t="shared" ca="1" si="13"/>
        <v>None</v>
      </c>
      <c r="BJ16" s="492" t="str">
        <f t="shared" ca="1" si="13"/>
        <v/>
      </c>
      <c r="BK16" s="492" t="str">
        <f t="shared" ca="1" si="13"/>
        <v>None</v>
      </c>
      <c r="BL16" s="492" t="str">
        <f t="shared" ca="1" si="13"/>
        <v>None</v>
      </c>
      <c r="BM16" s="492" t="str">
        <f t="shared" ca="1" si="13"/>
        <v>None</v>
      </c>
      <c r="BN16" s="493" t="str">
        <f t="shared" ca="1" si="15"/>
        <v>None</v>
      </c>
      <c r="BO16" s="493" t="str">
        <f t="shared" ca="1" si="15"/>
        <v>None</v>
      </c>
      <c r="BP16" s="493" t="str">
        <f t="shared" ca="1" si="15"/>
        <v>None</v>
      </c>
      <c r="BQ16" s="493" t="str">
        <f t="shared" ca="1" si="15"/>
        <v>None</v>
      </c>
      <c r="BR16" s="493" t="str">
        <f t="shared" ca="1" si="15"/>
        <v/>
      </c>
      <c r="BS16" s="493" t="str">
        <f t="shared" ca="1" si="15"/>
        <v>None</v>
      </c>
      <c r="BT16" s="492" t="str">
        <f t="shared" ca="1" si="15"/>
        <v>None</v>
      </c>
      <c r="BU16" s="492" t="str">
        <f t="shared" ca="1" si="15"/>
        <v>None</v>
      </c>
      <c r="BV16" s="492" t="str">
        <f t="shared" ca="1" si="15"/>
        <v>None</v>
      </c>
      <c r="BW16" s="492" t="str">
        <f t="shared" ca="1" si="15"/>
        <v/>
      </c>
      <c r="BX16" s="492" t="str">
        <f t="shared" ca="1" si="15"/>
        <v>None</v>
      </c>
      <c r="BY16" s="492" t="str">
        <f t="shared" ca="1" si="15"/>
        <v/>
      </c>
    </row>
    <row r="17" spans="1:77" ht="15" customHeight="1" x14ac:dyDescent="0.25">
      <c r="A17" s="620"/>
      <c r="B17" s="3" t="s">
        <v>110</v>
      </c>
      <c r="E17" s="337">
        <v>1</v>
      </c>
      <c r="F17" s="337">
        <v>2.4</v>
      </c>
      <c r="G17" s="337">
        <v>0</v>
      </c>
      <c r="H17" s="42">
        <f t="shared" si="4"/>
        <v>0</v>
      </c>
      <c r="I17" s="42">
        <f t="shared" si="4"/>
        <v>0</v>
      </c>
      <c r="J17" s="32" t="str">
        <f t="shared" ca="1" si="2"/>
        <v>OK</v>
      </c>
      <c r="K17" s="622"/>
      <c r="L17" s="625"/>
      <c r="M17" s="628"/>
      <c r="N17" s="628"/>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4">INDEX(INDIRECT($AI17),$AS$9+1,X$4)</f>
        <v>None</v>
      </c>
      <c r="Y17" s="27">
        <f t="shared" ca="1" si="24"/>
        <v>0</v>
      </c>
      <c r="Z17" s="27">
        <f t="shared" ca="1" si="24"/>
        <v>0</v>
      </c>
      <c r="AA17" s="27">
        <f t="shared" ca="1" si="24"/>
        <v>0</v>
      </c>
      <c r="AB17" s="27">
        <f t="shared" ca="1" si="24"/>
        <v>0</v>
      </c>
      <c r="AC17" s="29">
        <f t="shared" si="7"/>
        <v>0</v>
      </c>
      <c r="AD17" s="29">
        <f t="shared" si="8"/>
        <v>0</v>
      </c>
      <c r="AE17" s="47"/>
      <c r="AF17" s="47"/>
      <c r="AG17" s="491">
        <v>8</v>
      </c>
      <c r="AH17" s="485">
        <v>1</v>
      </c>
      <c r="AI17" s="485" t="str">
        <f t="shared" si="9"/>
        <v>None</v>
      </c>
      <c r="AJ17" s="492" t="str">
        <f t="shared" ca="1" si="18"/>
        <v>None</v>
      </c>
      <c r="AK17" s="492" t="str">
        <f t="shared" ca="1" si="18"/>
        <v>None</v>
      </c>
      <c r="AL17" s="492" t="str">
        <f t="shared" ca="1" si="18"/>
        <v>None</v>
      </c>
      <c r="AM17" s="492" t="str">
        <f t="shared" ca="1" si="18"/>
        <v>None</v>
      </c>
      <c r="AN17" s="492" t="str">
        <f t="shared" ca="1" si="18"/>
        <v>None</v>
      </c>
      <c r="AO17" s="492" t="str">
        <f t="shared" ca="1" si="18"/>
        <v>None</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
      </c>
      <c r="BB17" s="493" t="str">
        <f t="shared" ca="1" si="12"/>
        <v/>
      </c>
      <c r="BC17" s="493" t="str">
        <f t="shared" ca="1" si="12"/>
        <v>None</v>
      </c>
      <c r="BD17" s="493" t="str">
        <f t="shared" ca="1" si="13"/>
        <v>None</v>
      </c>
      <c r="BE17" s="493" t="str">
        <f t="shared" ca="1" si="13"/>
        <v>None</v>
      </c>
      <c r="BF17" s="493" t="str">
        <f t="shared" ca="1" si="13"/>
        <v>None</v>
      </c>
      <c r="BG17" s="493" t="str">
        <f t="shared" ca="1" si="13"/>
        <v>None</v>
      </c>
      <c r="BH17" s="492" t="str">
        <f t="shared" ca="1" si="13"/>
        <v>None</v>
      </c>
      <c r="BI17" s="492" t="str">
        <f t="shared" ca="1" si="13"/>
        <v>None</v>
      </c>
      <c r="BJ17" s="492" t="str">
        <f t="shared" ca="1" si="13"/>
        <v/>
      </c>
      <c r="BK17" s="492" t="str">
        <f t="shared" ca="1" si="13"/>
        <v>None</v>
      </c>
      <c r="BL17" s="492" t="str">
        <f t="shared" ca="1" si="13"/>
        <v>None</v>
      </c>
      <c r="BM17" s="492" t="str">
        <f t="shared" ca="1" si="13"/>
        <v>None</v>
      </c>
      <c r="BN17" s="493" t="str">
        <f t="shared" ca="1" si="15"/>
        <v>None</v>
      </c>
      <c r="BO17" s="493" t="str">
        <f t="shared" ca="1" si="15"/>
        <v>None</v>
      </c>
      <c r="BP17" s="493" t="str">
        <f t="shared" ca="1" si="15"/>
        <v>None</v>
      </c>
      <c r="BQ17" s="493" t="str">
        <f t="shared" ca="1" si="15"/>
        <v>None</v>
      </c>
      <c r="BR17" s="493" t="str">
        <f t="shared" ca="1" si="15"/>
        <v/>
      </c>
      <c r="BS17" s="493" t="str">
        <f t="shared" ca="1" si="15"/>
        <v>None</v>
      </c>
      <c r="BT17" s="492" t="str">
        <f t="shared" ca="1" si="15"/>
        <v>None</v>
      </c>
      <c r="BU17" s="492" t="str">
        <f t="shared" ca="1" si="15"/>
        <v>None</v>
      </c>
      <c r="BV17" s="492" t="str">
        <f t="shared" ca="1" si="15"/>
        <v>None</v>
      </c>
      <c r="BW17" s="492" t="str">
        <f t="shared" ca="1" si="15"/>
        <v/>
      </c>
      <c r="BX17" s="492" t="str">
        <f t="shared" ca="1" si="15"/>
        <v>None</v>
      </c>
      <c r="BY17" s="492" t="str">
        <f t="shared" ca="1" si="15"/>
        <v/>
      </c>
    </row>
    <row r="18" spans="1:77" x14ac:dyDescent="0.25">
      <c r="A18" s="620"/>
      <c r="B18" s="3" t="s">
        <v>111</v>
      </c>
      <c r="E18" s="337">
        <v>1</v>
      </c>
      <c r="F18" s="337">
        <v>2.4</v>
      </c>
      <c r="G18" s="337">
        <v>0</v>
      </c>
      <c r="H18" s="42">
        <f t="shared" si="4"/>
        <v>0</v>
      </c>
      <c r="I18" s="42">
        <f t="shared" si="4"/>
        <v>0</v>
      </c>
      <c r="J18" s="32" t="str">
        <f t="shared" ca="1" si="2"/>
        <v>OK</v>
      </c>
      <c r="K18" s="622"/>
      <c r="L18" s="625"/>
      <c r="M18" s="628"/>
      <c r="N18" s="628"/>
      <c r="O18" s="617"/>
      <c r="P18" s="46"/>
      <c r="Q18" s="46"/>
      <c r="R18" s="46"/>
      <c r="S18" s="46"/>
      <c r="T18" s="46"/>
      <c r="V18" s="20">
        <f t="shared" si="5"/>
        <v>0</v>
      </c>
      <c r="W18" s="27" t="str">
        <f ca="1">INDEX(INDIRECT($AI18),$AT$9+1,W$4)</f>
        <v>None</v>
      </c>
      <c r="X18" s="27" t="str">
        <f t="shared" ref="X18:AB18" ca="1" si="25">INDEX(INDIRECT($AI18),$AT$9+1,X$4)</f>
        <v>None</v>
      </c>
      <c r="Y18" s="27">
        <f t="shared" ca="1" si="25"/>
        <v>0</v>
      </c>
      <c r="Z18" s="27">
        <f t="shared" ca="1" si="25"/>
        <v>0</v>
      </c>
      <c r="AA18" s="27">
        <f t="shared" ca="1" si="25"/>
        <v>0</v>
      </c>
      <c r="AB18" s="27">
        <f t="shared" ca="1" si="25"/>
        <v>0</v>
      </c>
      <c r="AC18" s="29">
        <f t="shared" si="7"/>
        <v>0</v>
      </c>
      <c r="AD18" s="29">
        <f t="shared" si="8"/>
        <v>0</v>
      </c>
      <c r="AE18" s="47"/>
      <c r="AF18" s="47"/>
      <c r="AG18" s="491">
        <v>9</v>
      </c>
      <c r="AH18" s="485">
        <v>1</v>
      </c>
      <c r="AI18" s="485" t="str">
        <f t="shared" si="9"/>
        <v>None</v>
      </c>
      <c r="AJ18" s="492" t="str">
        <f t="shared" ca="1" si="18"/>
        <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
      </c>
      <c r="BH18" s="492" t="str">
        <f t="shared" ca="1" si="13"/>
        <v/>
      </c>
      <c r="BI18" s="492" t="str">
        <f t="shared" ca="1" si="13"/>
        <v/>
      </c>
      <c r="BJ18" s="492" t="str">
        <f t="shared" ca="1" si="13"/>
        <v/>
      </c>
      <c r="BK18" s="492" t="str">
        <f t="shared" ca="1" si="13"/>
        <v/>
      </c>
      <c r="BL18" s="492" t="str">
        <f t="shared" ca="1" si="13"/>
        <v/>
      </c>
      <c r="BM18" s="492" t="str">
        <f t="shared" ca="1" si="13"/>
        <v/>
      </c>
      <c r="BN18" s="493" t="str">
        <f t="shared" ca="1" si="15"/>
        <v/>
      </c>
      <c r="BO18" s="493" t="str">
        <f t="shared" ca="1" si="15"/>
        <v/>
      </c>
      <c r="BP18" s="493" t="str">
        <f t="shared" ca="1" si="15"/>
        <v/>
      </c>
      <c r="BQ18" s="493" t="str">
        <f t="shared" ca="1" si="15"/>
        <v/>
      </c>
      <c r="BR18" s="493" t="str">
        <f t="shared" ca="1" si="15"/>
        <v/>
      </c>
      <c r="BS18" s="493" t="str">
        <f t="shared" ca="1" si="15"/>
        <v/>
      </c>
      <c r="BT18" s="492" t="str">
        <f t="shared" ca="1" si="15"/>
        <v/>
      </c>
      <c r="BU18" s="492" t="str">
        <f t="shared" ca="1" si="15"/>
        <v/>
      </c>
      <c r="BV18" s="492" t="str">
        <f t="shared" ca="1" si="15"/>
        <v/>
      </c>
      <c r="BW18" s="492" t="str">
        <f t="shared" ca="1" si="15"/>
        <v/>
      </c>
      <c r="BX18" s="492" t="str">
        <f t="shared" ca="1" si="15"/>
        <v/>
      </c>
      <c r="BY18" s="492" t="str">
        <f t="shared" ca="1" si="15"/>
        <v/>
      </c>
    </row>
    <row r="19" spans="1:77" x14ac:dyDescent="0.25">
      <c r="A19" s="620"/>
      <c r="B19" s="3" t="s">
        <v>112</v>
      </c>
      <c r="E19" s="337">
        <v>1</v>
      </c>
      <c r="F19" s="337">
        <v>2.4</v>
      </c>
      <c r="G19" s="337">
        <v>0</v>
      </c>
      <c r="H19" s="42">
        <f t="shared" si="4"/>
        <v>0</v>
      </c>
      <c r="I19" s="42">
        <f t="shared" si="4"/>
        <v>0</v>
      </c>
      <c r="J19" s="32" t="str">
        <f t="shared" ca="1" si="2"/>
        <v>OK</v>
      </c>
      <c r="K19" s="623"/>
      <c r="L19" s="626"/>
      <c r="M19" s="629"/>
      <c r="N19" s="629"/>
      <c r="O19" s="617"/>
      <c r="P19" s="46"/>
      <c r="Q19" s="46"/>
      <c r="R19" s="46"/>
      <c r="S19" s="46"/>
      <c r="T19" s="46"/>
      <c r="V19" s="20">
        <f t="shared" si="5"/>
        <v>0</v>
      </c>
      <c r="W19" s="27" t="str">
        <f ca="1">INDEX(INDIRECT($AI19),$AU$9+1,W$4)</f>
        <v>None</v>
      </c>
      <c r="X19" s="27" t="str">
        <f t="shared" ref="X19:AB19" ca="1" si="26">INDEX(INDIRECT($AI19),$AU$9+1,X$4)</f>
        <v>None</v>
      </c>
      <c r="Y19" s="27">
        <f t="shared" ca="1" si="26"/>
        <v>0</v>
      </c>
      <c r="Z19" s="27">
        <f t="shared" ca="1" si="26"/>
        <v>0</v>
      </c>
      <c r="AA19" s="27">
        <f t="shared" ca="1" si="26"/>
        <v>0</v>
      </c>
      <c r="AB19" s="27">
        <f t="shared" ca="1" si="26"/>
        <v>0</v>
      </c>
      <c r="AC19" s="29">
        <f t="shared" si="7"/>
        <v>0</v>
      </c>
      <c r="AD19" s="29">
        <f t="shared" si="8"/>
        <v>0</v>
      </c>
      <c r="AE19" s="47"/>
      <c r="AF19" s="47"/>
      <c r="AG19" s="491">
        <v>10</v>
      </c>
      <c r="AH19" s="485">
        <v>1</v>
      </c>
      <c r="AI19" s="485" t="str">
        <f t="shared" si="9"/>
        <v>None</v>
      </c>
      <c r="AJ19" s="492" t="str">
        <f t="shared" ca="1" si="18"/>
        <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
      </c>
      <c r="BH19" s="492" t="str">
        <f t="shared" ca="1" si="13"/>
        <v/>
      </c>
      <c r="BI19" s="492" t="str">
        <f t="shared" ca="1" si="13"/>
        <v/>
      </c>
      <c r="BJ19" s="492" t="str">
        <f t="shared" ca="1" si="13"/>
        <v/>
      </c>
      <c r="BK19" s="492" t="str">
        <f t="shared" ca="1" si="13"/>
        <v/>
      </c>
      <c r="BL19" s="492" t="str">
        <f t="shared" ca="1" si="13"/>
        <v/>
      </c>
      <c r="BM19" s="492" t="str">
        <f t="shared" ca="1" si="13"/>
        <v/>
      </c>
      <c r="BN19" s="493" t="str">
        <f t="shared" ca="1" si="15"/>
        <v/>
      </c>
      <c r="BO19" s="493" t="str">
        <f t="shared" ca="1" si="15"/>
        <v/>
      </c>
      <c r="BP19" s="493" t="str">
        <f t="shared" ca="1" si="15"/>
        <v/>
      </c>
      <c r="BQ19" s="493" t="str">
        <f t="shared" ca="1" si="15"/>
        <v/>
      </c>
      <c r="BR19" s="493" t="str">
        <f t="shared" ca="1" si="15"/>
        <v/>
      </c>
      <c r="BS19" s="493" t="str">
        <f t="shared" ca="1" si="15"/>
        <v/>
      </c>
      <c r="BT19" s="492" t="str">
        <f t="shared" ca="1" si="15"/>
        <v/>
      </c>
      <c r="BU19" s="492" t="str">
        <f t="shared" ca="1" si="15"/>
        <v/>
      </c>
      <c r="BV19" s="492" t="str">
        <f t="shared" ca="1" si="15"/>
        <v/>
      </c>
      <c r="BW19" s="492" t="str">
        <f t="shared" ca="1" si="15"/>
        <v/>
      </c>
      <c r="BX19" s="492" t="str">
        <f t="shared" ca="1" si="15"/>
        <v/>
      </c>
      <c r="BY19" s="492" t="str">
        <f t="shared" ca="1" si="15"/>
        <v/>
      </c>
    </row>
    <row r="20" spans="1:77" ht="15.75" customHeight="1" x14ac:dyDescent="0.25">
      <c r="A20" s="619" t="s">
        <v>113</v>
      </c>
      <c r="B20" s="3" t="s">
        <v>114</v>
      </c>
      <c r="E20" s="337">
        <v>1</v>
      </c>
      <c r="F20" s="337">
        <v>2.4</v>
      </c>
      <c r="G20" s="337">
        <v>0</v>
      </c>
      <c r="H20" s="42">
        <f t="shared" si="4"/>
        <v>0</v>
      </c>
      <c r="I20" s="42">
        <f t="shared" si="4"/>
        <v>0</v>
      </c>
      <c r="J20" s="32" t="str">
        <f t="shared" ca="1" si="2"/>
        <v>OK</v>
      </c>
      <c r="K20" s="621">
        <f ca="1">MIN(SUM(H20:H25),SUM(I20:I25))</f>
        <v>0</v>
      </c>
      <c r="L20" s="624">
        <v>0</v>
      </c>
      <c r="M20" s="627" t="str">
        <f t="shared" ref="M20" ca="1" si="27">IF(K20=0,"",MAX(100,0.5*MAX(H$3,I$3)/U$15))</f>
        <v/>
      </c>
      <c r="N20" s="627" t="str">
        <f ca="1">IF(K20=0,"",MAX(M20,L20*15))</f>
        <v/>
      </c>
      <c r="O20" s="616" t="str">
        <f ca="1">IF(K20=0,"",IF(M20&lt;=K20,"OK if internal bracing line", "NG if internal bracing line"))</f>
        <v/>
      </c>
      <c r="P20" s="46"/>
      <c r="Q20" s="46"/>
      <c r="R20" s="46"/>
      <c r="S20" s="46"/>
      <c r="T20" s="46"/>
      <c r="V20" s="20">
        <f t="shared" si="5"/>
        <v>0</v>
      </c>
      <c r="W20" s="27" t="str">
        <f ca="1">INDEX(INDIRECT($AI20),$AV$9+1,W$4)</f>
        <v>None</v>
      </c>
      <c r="X20" s="27" t="str">
        <f t="shared" ref="X20:AB20" ca="1" si="28">INDEX(INDIRECT($AI20),$AV$9+1,X$4)</f>
        <v>None</v>
      </c>
      <c r="Y20" s="27">
        <f t="shared" ca="1" si="28"/>
        <v>0</v>
      </c>
      <c r="Z20" s="27">
        <f t="shared" ca="1" si="28"/>
        <v>0</v>
      </c>
      <c r="AA20" s="27">
        <f t="shared" ca="1" si="28"/>
        <v>0</v>
      </c>
      <c r="AB20" s="27">
        <f t="shared" ca="1" si="28"/>
        <v>0</v>
      </c>
      <c r="AC20" s="29">
        <f t="shared" si="7"/>
        <v>0</v>
      </c>
      <c r="AD20" s="29">
        <f t="shared" si="8"/>
        <v>0</v>
      </c>
      <c r="AE20" s="47"/>
      <c r="AF20" s="47"/>
      <c r="AG20" s="491">
        <v>11</v>
      </c>
      <c r="AH20" s="485">
        <v>1</v>
      </c>
      <c r="AI20" s="485" t="str">
        <f t="shared" si="9"/>
        <v>None</v>
      </c>
      <c r="AJ20" s="492" t="str">
        <f t="shared" ca="1" si="18"/>
        <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
      </c>
      <c r="BH20" s="492" t="str">
        <f t="shared" ca="1" si="13"/>
        <v/>
      </c>
      <c r="BI20" s="492" t="str">
        <f t="shared" ca="1" si="13"/>
        <v/>
      </c>
      <c r="BJ20" s="492" t="str">
        <f t="shared" ca="1" si="13"/>
        <v/>
      </c>
      <c r="BK20" s="492" t="str">
        <f t="shared" ca="1" si="13"/>
        <v/>
      </c>
      <c r="BL20" s="492" t="str">
        <f t="shared" ca="1" si="13"/>
        <v/>
      </c>
      <c r="BM20" s="492" t="str">
        <f t="shared" ca="1" si="13"/>
        <v/>
      </c>
      <c r="BN20" s="493" t="str">
        <f t="shared" ca="1" si="15"/>
        <v/>
      </c>
      <c r="BO20" s="493" t="str">
        <f t="shared" ca="1" si="15"/>
        <v/>
      </c>
      <c r="BP20" s="493" t="str">
        <f t="shared" ca="1" si="15"/>
        <v/>
      </c>
      <c r="BQ20" s="493" t="str">
        <f t="shared" ca="1" si="15"/>
        <v/>
      </c>
      <c r="BR20" s="493" t="str">
        <f t="shared" ca="1" si="15"/>
        <v/>
      </c>
      <c r="BS20" s="493" t="str">
        <f t="shared" ca="1" si="15"/>
        <v/>
      </c>
      <c r="BT20" s="492" t="str">
        <f t="shared" ca="1" si="15"/>
        <v/>
      </c>
      <c r="BU20" s="492" t="str">
        <f t="shared" ca="1" si="15"/>
        <v/>
      </c>
      <c r="BV20" s="492" t="str">
        <f t="shared" ca="1" si="15"/>
        <v/>
      </c>
      <c r="BW20" s="492" t="str">
        <f t="shared" ca="1" si="15"/>
        <v/>
      </c>
      <c r="BX20" s="492" t="str">
        <f t="shared" ca="1" si="15"/>
        <v/>
      </c>
      <c r="BY20" s="492" t="str">
        <f t="shared" ca="1" si="15"/>
        <v/>
      </c>
    </row>
    <row r="21" spans="1:77" x14ac:dyDescent="0.25">
      <c r="A21" s="620"/>
      <c r="B21" s="3" t="s">
        <v>115</v>
      </c>
      <c r="E21" s="337">
        <v>1</v>
      </c>
      <c r="F21" s="337">
        <v>2.4</v>
      </c>
      <c r="G21" s="337">
        <v>0</v>
      </c>
      <c r="H21" s="42">
        <f t="shared" si="4"/>
        <v>0</v>
      </c>
      <c r="I21" s="42">
        <f t="shared" si="4"/>
        <v>0</v>
      </c>
      <c r="J21" s="32" t="str">
        <f t="shared" ca="1" si="2"/>
        <v>OK</v>
      </c>
      <c r="K21" s="622"/>
      <c r="L21" s="625"/>
      <c r="M21" s="628"/>
      <c r="N21" s="628"/>
      <c r="O21" s="617"/>
      <c r="P21" s="46"/>
      <c r="Q21" s="46"/>
      <c r="R21" s="46"/>
      <c r="S21" s="46"/>
      <c r="T21" s="46"/>
      <c r="V21" s="20">
        <f t="shared" si="5"/>
        <v>0</v>
      </c>
      <c r="W21" s="27" t="str">
        <f ca="1">INDEX(INDIRECT($AI21),$AW$9+1,W$4)</f>
        <v>None</v>
      </c>
      <c r="X21" s="27" t="str">
        <f t="shared" ref="X21:AB21" ca="1" si="29">INDEX(INDIRECT($AI21),$AW$9+1,X$4)</f>
        <v>None</v>
      </c>
      <c r="Y21" s="27">
        <f t="shared" ca="1" si="29"/>
        <v>0</v>
      </c>
      <c r="Z21" s="27">
        <f t="shared" ca="1" si="29"/>
        <v>0</v>
      </c>
      <c r="AA21" s="27">
        <f t="shared" ca="1" si="29"/>
        <v>0</v>
      </c>
      <c r="AB21" s="27">
        <f t="shared" ca="1" si="29"/>
        <v>0</v>
      </c>
      <c r="AC21" s="29">
        <f t="shared" si="7"/>
        <v>0</v>
      </c>
      <c r="AD21" s="29">
        <f t="shared" si="8"/>
        <v>0</v>
      </c>
      <c r="AE21" s="47"/>
      <c r="AF21" s="47"/>
      <c r="AG21" s="491">
        <v>12</v>
      </c>
      <c r="AH21" s="485">
        <v>1</v>
      </c>
      <c r="AI21" s="485" t="str">
        <f t="shared" si="9"/>
        <v>None</v>
      </c>
      <c r="AJ21" s="492" t="str">
        <f t="shared" ca="1" si="18"/>
        <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
      </c>
      <c r="BH21" s="492" t="str">
        <f t="shared" ca="1" si="13"/>
        <v/>
      </c>
      <c r="BI21" s="492" t="str">
        <f t="shared" ca="1" si="13"/>
        <v/>
      </c>
      <c r="BJ21" s="492" t="str">
        <f t="shared" ca="1" si="13"/>
        <v/>
      </c>
      <c r="BK21" s="492" t="str">
        <f t="shared" ca="1" si="13"/>
        <v/>
      </c>
      <c r="BL21" s="492" t="str">
        <f t="shared" ca="1" si="13"/>
        <v/>
      </c>
      <c r="BM21" s="492" t="str">
        <f t="shared" ca="1" si="13"/>
        <v/>
      </c>
      <c r="BN21" s="493" t="str">
        <f t="shared" ca="1" si="15"/>
        <v/>
      </c>
      <c r="BO21" s="493" t="str">
        <f t="shared" ca="1" si="15"/>
        <v/>
      </c>
      <c r="BP21" s="493" t="str">
        <f t="shared" ca="1" si="15"/>
        <v/>
      </c>
      <c r="BQ21" s="493" t="str">
        <f t="shared" ca="1" si="15"/>
        <v/>
      </c>
      <c r="BR21" s="493" t="str">
        <f t="shared" ca="1" si="15"/>
        <v/>
      </c>
      <c r="BS21" s="493" t="str">
        <f t="shared" ca="1" si="15"/>
        <v/>
      </c>
      <c r="BT21" s="492" t="str">
        <f t="shared" ca="1" si="15"/>
        <v/>
      </c>
      <c r="BU21" s="492" t="str">
        <f t="shared" ca="1" si="15"/>
        <v/>
      </c>
      <c r="BV21" s="492" t="str">
        <f t="shared" ca="1" si="15"/>
        <v/>
      </c>
      <c r="BW21" s="492" t="str">
        <f t="shared" ca="1" si="15"/>
        <v/>
      </c>
      <c r="BX21" s="492" t="str">
        <f t="shared" ca="1" si="15"/>
        <v/>
      </c>
      <c r="BY21" s="492" t="str">
        <f t="shared" ca="1" si="15"/>
        <v/>
      </c>
    </row>
    <row r="22" spans="1:77" x14ac:dyDescent="0.25">
      <c r="A22" s="620"/>
      <c r="B22" s="3" t="s">
        <v>116</v>
      </c>
      <c r="E22" s="337">
        <v>1</v>
      </c>
      <c r="F22" s="337">
        <v>2.4</v>
      </c>
      <c r="G22" s="337">
        <v>0</v>
      </c>
      <c r="H22" s="42">
        <f t="shared" si="4"/>
        <v>0</v>
      </c>
      <c r="I22" s="42">
        <f t="shared" si="4"/>
        <v>0</v>
      </c>
      <c r="J22" s="32" t="str">
        <f t="shared" ca="1" si="2"/>
        <v>OK</v>
      </c>
      <c r="K22" s="622"/>
      <c r="L22" s="625"/>
      <c r="M22" s="628"/>
      <c r="N22" s="628"/>
      <c r="O22" s="617"/>
      <c r="P22" s="46"/>
      <c r="Q22" s="46"/>
      <c r="R22" s="46"/>
      <c r="S22" s="46"/>
      <c r="T22" s="46"/>
      <c r="V22" s="20">
        <f t="shared" si="5"/>
        <v>0</v>
      </c>
      <c r="W22" s="27" t="str">
        <f ca="1">INDEX(INDIRECT($AI22),$AX$9+1,W$4)</f>
        <v>None</v>
      </c>
      <c r="X22" s="27" t="str">
        <f t="shared" ref="X22:AB22" ca="1" si="30">INDEX(INDIRECT($AI22),$AX$9+1,X$4)</f>
        <v>None</v>
      </c>
      <c r="Y22" s="27">
        <f t="shared" ca="1" si="30"/>
        <v>0</v>
      </c>
      <c r="Z22" s="27">
        <f t="shared" ca="1" si="30"/>
        <v>0</v>
      </c>
      <c r="AA22" s="27">
        <f t="shared" ca="1" si="30"/>
        <v>0</v>
      </c>
      <c r="AB22" s="27">
        <f t="shared" ca="1" si="30"/>
        <v>0</v>
      </c>
      <c r="AC22" s="29">
        <f t="shared" si="7"/>
        <v>0</v>
      </c>
      <c r="AD22" s="29">
        <f t="shared" si="8"/>
        <v>0</v>
      </c>
      <c r="AE22" s="47"/>
      <c r="AF22" s="47"/>
      <c r="AG22" s="491">
        <v>13</v>
      </c>
      <c r="AH22" s="485">
        <v>1</v>
      </c>
      <c r="AI22" s="485" t="str">
        <f t="shared" si="9"/>
        <v>None</v>
      </c>
      <c r="AJ22" s="492" t="str">
        <f t="shared" ca="1" si="18"/>
        <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
      </c>
      <c r="BH22" s="492" t="str">
        <f t="shared" ca="1" si="13"/>
        <v/>
      </c>
      <c r="BI22" s="492" t="str">
        <f t="shared" ca="1" si="13"/>
        <v/>
      </c>
      <c r="BJ22" s="492" t="str">
        <f t="shared" ca="1" si="13"/>
        <v/>
      </c>
      <c r="BK22" s="492" t="str">
        <f t="shared" ca="1" si="13"/>
        <v/>
      </c>
      <c r="BL22" s="492" t="str">
        <f t="shared" ca="1" si="13"/>
        <v/>
      </c>
      <c r="BM22" s="492" t="str">
        <f t="shared" ca="1" si="13"/>
        <v/>
      </c>
      <c r="BN22" s="493" t="str">
        <f t="shared" ca="1" si="15"/>
        <v/>
      </c>
      <c r="BO22" s="493" t="str">
        <f t="shared" ca="1" si="15"/>
        <v/>
      </c>
      <c r="BP22" s="493" t="str">
        <f t="shared" ca="1" si="15"/>
        <v/>
      </c>
      <c r="BQ22" s="493" t="str">
        <f t="shared" ca="1" si="15"/>
        <v/>
      </c>
      <c r="BR22" s="493" t="str">
        <f t="shared" ca="1" si="15"/>
        <v/>
      </c>
      <c r="BS22" s="493" t="str">
        <f t="shared" ca="1" si="15"/>
        <v/>
      </c>
      <c r="BT22" s="492" t="str">
        <f t="shared" ca="1" si="15"/>
        <v/>
      </c>
      <c r="BU22" s="492" t="str">
        <f t="shared" ca="1" si="15"/>
        <v/>
      </c>
      <c r="BV22" s="492" t="str">
        <f t="shared" ca="1" si="15"/>
        <v/>
      </c>
      <c r="BW22" s="492" t="str">
        <f t="shared" ca="1" si="15"/>
        <v/>
      </c>
      <c r="BX22" s="492" t="str">
        <f t="shared" ca="1" si="15"/>
        <v/>
      </c>
      <c r="BY22" s="492" t="str">
        <f t="shared" ca="1" si="15"/>
        <v/>
      </c>
    </row>
    <row r="23" spans="1:77" ht="15" customHeight="1" x14ac:dyDescent="0.25">
      <c r="A23" s="620"/>
      <c r="B23" s="3" t="s">
        <v>117</v>
      </c>
      <c r="E23" s="337">
        <v>1</v>
      </c>
      <c r="F23" s="337">
        <v>2.4</v>
      </c>
      <c r="G23" s="337">
        <v>0</v>
      </c>
      <c r="H23" s="42">
        <f t="shared" si="4"/>
        <v>0</v>
      </c>
      <c r="I23" s="42">
        <f t="shared" si="4"/>
        <v>0</v>
      </c>
      <c r="J23" s="32" t="str">
        <f t="shared" ca="1" si="2"/>
        <v>OK</v>
      </c>
      <c r="K23" s="622"/>
      <c r="L23" s="625"/>
      <c r="M23" s="628"/>
      <c r="N23" s="628"/>
      <c r="O23" s="616" t="str">
        <f ca="1">IF(K20=0,"",IF(N20&lt;=K20,"OK if external bracing line", "NG if external bracing line"))</f>
        <v/>
      </c>
      <c r="P23" s="46"/>
      <c r="Q23" s="46"/>
      <c r="R23" s="46"/>
      <c r="S23" s="46"/>
      <c r="T23" s="46"/>
      <c r="V23" s="20">
        <f t="shared" si="5"/>
        <v>0</v>
      </c>
      <c r="W23" s="27" t="str">
        <f ca="1">INDEX(INDIRECT($AI23),$AY$9+1,W$4)</f>
        <v>None</v>
      </c>
      <c r="X23" s="27" t="str">
        <f t="shared" ref="X23:AB23" ca="1" si="31">INDEX(INDIRECT($AI23),$AY$9+1,X$4)</f>
        <v>None</v>
      </c>
      <c r="Y23" s="27">
        <f t="shared" ca="1" si="31"/>
        <v>0</v>
      </c>
      <c r="Z23" s="27">
        <f t="shared" ca="1" si="31"/>
        <v>0</v>
      </c>
      <c r="AA23" s="27">
        <f t="shared" ca="1" si="31"/>
        <v>0</v>
      </c>
      <c r="AB23" s="27">
        <f t="shared" ca="1" si="31"/>
        <v>0</v>
      </c>
      <c r="AC23" s="29">
        <f t="shared" si="7"/>
        <v>0</v>
      </c>
      <c r="AD23" s="29">
        <f t="shared" si="8"/>
        <v>0</v>
      </c>
      <c r="AE23" s="47"/>
      <c r="AF23" s="47"/>
      <c r="AG23" s="491">
        <v>14</v>
      </c>
      <c r="AH23" s="485">
        <v>1</v>
      </c>
      <c r="AI23" s="485" t="str">
        <f t="shared" si="9"/>
        <v>None</v>
      </c>
      <c r="AJ23" s="492" t="str">
        <f t="shared" ca="1" si="18"/>
        <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
      </c>
      <c r="BH23" s="492" t="str">
        <f t="shared" ca="1" si="13"/>
        <v/>
      </c>
      <c r="BI23" s="492" t="str">
        <f t="shared" ca="1" si="13"/>
        <v/>
      </c>
      <c r="BJ23" s="492" t="str">
        <f t="shared" ca="1" si="13"/>
        <v/>
      </c>
      <c r="BK23" s="492" t="str">
        <f t="shared" ca="1" si="13"/>
        <v/>
      </c>
      <c r="BL23" s="492" t="str">
        <f t="shared" ca="1" si="13"/>
        <v/>
      </c>
      <c r="BM23" s="492" t="str">
        <f t="shared" ca="1" si="13"/>
        <v/>
      </c>
      <c r="BN23" s="493" t="str">
        <f t="shared" ca="1" si="15"/>
        <v/>
      </c>
      <c r="BO23" s="493" t="str">
        <f t="shared" ca="1" si="15"/>
        <v/>
      </c>
      <c r="BP23" s="493" t="str">
        <f t="shared" ca="1" si="15"/>
        <v/>
      </c>
      <c r="BQ23" s="493" t="str">
        <f t="shared" ca="1" si="15"/>
        <v/>
      </c>
      <c r="BR23" s="493" t="str">
        <f t="shared" ca="1" si="15"/>
        <v/>
      </c>
      <c r="BS23" s="493" t="str">
        <f t="shared" ca="1" si="15"/>
        <v/>
      </c>
      <c r="BT23" s="492" t="str">
        <f t="shared" ca="1" si="15"/>
        <v/>
      </c>
      <c r="BU23" s="492" t="str">
        <f t="shared" ca="1" si="15"/>
        <v/>
      </c>
      <c r="BV23" s="492" t="str">
        <f t="shared" ca="1" si="15"/>
        <v/>
      </c>
      <c r="BW23" s="492" t="str">
        <f t="shared" ca="1" si="15"/>
        <v/>
      </c>
      <c r="BX23" s="492" t="str">
        <f t="shared" ca="1" si="15"/>
        <v/>
      </c>
      <c r="BY23" s="492" t="str">
        <f t="shared" ca="1" si="15"/>
        <v/>
      </c>
    </row>
    <row r="24" spans="1:77" x14ac:dyDescent="0.25">
      <c r="A24" s="620"/>
      <c r="B24" s="3" t="s">
        <v>118</v>
      </c>
      <c r="E24" s="337">
        <v>1</v>
      </c>
      <c r="F24" s="337">
        <v>2.4</v>
      </c>
      <c r="G24" s="337">
        <v>0</v>
      </c>
      <c r="H24" s="42">
        <f t="shared" si="4"/>
        <v>0</v>
      </c>
      <c r="I24" s="42">
        <f t="shared" si="4"/>
        <v>0</v>
      </c>
      <c r="J24" s="32" t="str">
        <f t="shared" ca="1" si="2"/>
        <v>OK</v>
      </c>
      <c r="K24" s="622"/>
      <c r="L24" s="625"/>
      <c r="M24" s="628"/>
      <c r="N24" s="628"/>
      <c r="O24" s="617"/>
      <c r="P24" s="46"/>
      <c r="Q24" s="46"/>
      <c r="R24" s="46"/>
      <c r="S24" s="46"/>
      <c r="T24" s="46"/>
      <c r="V24" s="20">
        <f t="shared" si="5"/>
        <v>0</v>
      </c>
      <c r="W24" s="27" t="str">
        <f ca="1">INDEX(INDIRECT($AI24),$AZ$9+1,W$4)</f>
        <v>None</v>
      </c>
      <c r="X24" s="27" t="str">
        <f t="shared" ref="X24:AB24" ca="1" si="32">INDEX(INDIRECT($AI24),$AZ$9+1,X$4)</f>
        <v>None</v>
      </c>
      <c r="Y24" s="27">
        <f t="shared" ca="1" si="32"/>
        <v>0</v>
      </c>
      <c r="Z24" s="27">
        <f t="shared" ca="1" si="32"/>
        <v>0</v>
      </c>
      <c r="AA24" s="27">
        <f t="shared" ca="1" si="32"/>
        <v>0</v>
      </c>
      <c r="AB24" s="27">
        <f t="shared" ca="1" si="32"/>
        <v>0</v>
      </c>
      <c r="AC24" s="29">
        <f t="shared" si="7"/>
        <v>0</v>
      </c>
      <c r="AD24" s="29">
        <f t="shared" si="8"/>
        <v>0</v>
      </c>
      <c r="AE24" s="47"/>
      <c r="AF24" s="47"/>
      <c r="AG24" s="491">
        <v>15</v>
      </c>
      <c r="AH24" s="485">
        <v>1</v>
      </c>
      <c r="AI24" s="485" t="str">
        <f t="shared" si="9"/>
        <v>None</v>
      </c>
      <c r="AJ24" s="492" t="str">
        <f t="shared" ca="1" si="18"/>
        <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
      </c>
      <c r="BH24" s="492" t="str">
        <f t="shared" ca="1" si="13"/>
        <v/>
      </c>
      <c r="BI24" s="492" t="str">
        <f t="shared" ca="1" si="13"/>
        <v/>
      </c>
      <c r="BJ24" s="492" t="str">
        <f t="shared" ca="1" si="13"/>
        <v/>
      </c>
      <c r="BK24" s="492" t="str">
        <f t="shared" ca="1" si="13"/>
        <v/>
      </c>
      <c r="BL24" s="492" t="str">
        <f t="shared" ca="1" si="13"/>
        <v/>
      </c>
      <c r="BM24" s="492" t="str">
        <f t="shared" ca="1" si="13"/>
        <v/>
      </c>
      <c r="BN24" s="493" t="str">
        <f t="shared" ca="1" si="15"/>
        <v/>
      </c>
      <c r="BO24" s="493" t="str">
        <f t="shared" ca="1" si="15"/>
        <v/>
      </c>
      <c r="BP24" s="493" t="str">
        <f t="shared" ca="1" si="15"/>
        <v/>
      </c>
      <c r="BQ24" s="493" t="str">
        <f t="shared" ca="1" si="15"/>
        <v/>
      </c>
      <c r="BR24" s="493" t="str">
        <f t="shared" ca="1" si="15"/>
        <v/>
      </c>
      <c r="BS24" s="493" t="str">
        <f t="shared" ca="1" si="15"/>
        <v/>
      </c>
      <c r="BT24" s="492" t="str">
        <f t="shared" ca="1" si="15"/>
        <v/>
      </c>
      <c r="BU24" s="492" t="str">
        <f t="shared" ca="1" si="15"/>
        <v/>
      </c>
      <c r="BV24" s="492" t="str">
        <f t="shared" ca="1" si="15"/>
        <v/>
      </c>
      <c r="BW24" s="492" t="str">
        <f t="shared" ca="1" si="15"/>
        <v/>
      </c>
      <c r="BX24" s="492" t="str">
        <f t="shared" ca="1" si="15"/>
        <v/>
      </c>
      <c r="BY24" s="492" t="str">
        <f t="shared" ca="1" si="15"/>
        <v/>
      </c>
    </row>
    <row r="25" spans="1:77" x14ac:dyDescent="0.25">
      <c r="A25" s="620"/>
      <c r="B25" s="3" t="s">
        <v>119</v>
      </c>
      <c r="E25" s="337">
        <v>1</v>
      </c>
      <c r="F25" s="337">
        <v>2.4</v>
      </c>
      <c r="G25" s="337">
        <v>0</v>
      </c>
      <c r="H25" s="42">
        <f t="shared" ca="1" si="4"/>
        <v>0</v>
      </c>
      <c r="I25" s="42">
        <f t="shared" ca="1" si="4"/>
        <v>0</v>
      </c>
      <c r="J25" s="32" t="str">
        <f t="shared" ca="1" si="2"/>
        <v>OK</v>
      </c>
      <c r="K25" s="623"/>
      <c r="L25" s="626"/>
      <c r="M25" s="629"/>
      <c r="N25" s="629"/>
      <c r="O25" s="617"/>
      <c r="P25" s="46"/>
      <c r="Q25" s="46"/>
      <c r="R25" s="46"/>
      <c r="S25" s="46"/>
      <c r="T25" s="46"/>
      <c r="V25" s="20">
        <f t="shared" ca="1" si="5"/>
        <v>1</v>
      </c>
      <c r="W25" s="27" t="str">
        <f ca="1">INDEX(INDIRECT($AI25),$BA$9+1,W$4)</f>
        <v>NZS 3604</v>
      </c>
      <c r="X25" s="27" t="str">
        <f t="shared" ref="X25:AB25" ca="1" si="33">INDEX(INDIRECT($AI25),$BA$9+1,X$4)</f>
        <v>braced piles</v>
      </c>
      <c r="Y25" s="27">
        <f t="shared" ca="1" si="33"/>
        <v>1</v>
      </c>
      <c r="Z25" s="27">
        <f t="shared" ca="1" si="33"/>
        <v>0</v>
      </c>
      <c r="AA25" s="27">
        <f t="shared" ca="1" si="33"/>
        <v>0</v>
      </c>
      <c r="AB25" s="27">
        <f t="shared" ca="1" si="33"/>
        <v>0</v>
      </c>
      <c r="AC25" s="29">
        <f t="shared" ca="1" si="7"/>
        <v>0</v>
      </c>
      <c r="AD25" s="29">
        <f t="shared" ca="1" si="8"/>
        <v>0</v>
      </c>
      <c r="AE25" s="47"/>
      <c r="AF25" s="47"/>
      <c r="AG25" s="491">
        <v>16</v>
      </c>
      <c r="AH25" s="485">
        <v>6</v>
      </c>
      <c r="AI25" s="485" t="str">
        <f t="shared" si="9"/>
        <v>Foundations</v>
      </c>
      <c r="AJ25" s="492" t="str">
        <f t="shared" ca="1" si="18"/>
        <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
      </c>
      <c r="BH25" s="492" t="str">
        <f t="shared" ca="1" si="13"/>
        <v/>
      </c>
      <c r="BI25" s="492" t="str">
        <f t="shared" ca="1" si="13"/>
        <v/>
      </c>
      <c r="BJ25" s="492" t="str">
        <f t="shared" ca="1" si="13"/>
        <v/>
      </c>
      <c r="BK25" s="492" t="str">
        <f t="shared" ca="1" si="13"/>
        <v/>
      </c>
      <c r="BL25" s="492" t="str">
        <f t="shared" ca="1" si="13"/>
        <v/>
      </c>
      <c r="BM25" s="492" t="str">
        <f t="shared" ca="1" si="13"/>
        <v/>
      </c>
      <c r="BN25" s="493" t="str">
        <f t="shared" ca="1" si="15"/>
        <v/>
      </c>
      <c r="BO25" s="493" t="str">
        <f t="shared" ca="1" si="15"/>
        <v/>
      </c>
      <c r="BP25" s="493" t="str">
        <f t="shared" ca="1" si="15"/>
        <v/>
      </c>
      <c r="BQ25" s="493" t="str">
        <f t="shared" ca="1" si="15"/>
        <v/>
      </c>
      <c r="BR25" s="493" t="str">
        <f t="shared" ca="1" si="15"/>
        <v/>
      </c>
      <c r="BS25" s="493" t="str">
        <f t="shared" ca="1" si="15"/>
        <v/>
      </c>
      <c r="BT25" s="492" t="str">
        <f t="shared" ca="1" si="15"/>
        <v/>
      </c>
      <c r="BU25" s="492" t="str">
        <f t="shared" ca="1" si="15"/>
        <v/>
      </c>
      <c r="BV25" s="492" t="str">
        <f t="shared" ca="1" si="15"/>
        <v/>
      </c>
      <c r="BW25" s="492" t="str">
        <f t="shared" ca="1" si="15"/>
        <v/>
      </c>
      <c r="BX25" s="492" t="str">
        <f t="shared" ca="1" si="15"/>
        <v/>
      </c>
      <c r="BY25" s="492" t="str">
        <f t="shared" ca="1" si="15"/>
        <v/>
      </c>
    </row>
    <row r="26" spans="1:77" ht="15.75" customHeight="1" x14ac:dyDescent="0.25">
      <c r="A26" s="619" t="s">
        <v>120</v>
      </c>
      <c r="B26" s="3" t="s">
        <v>121</v>
      </c>
      <c r="E26" s="337">
        <v>1</v>
      </c>
      <c r="F26" s="337">
        <v>2.4</v>
      </c>
      <c r="G26" s="337">
        <v>0</v>
      </c>
      <c r="H26" s="42">
        <f t="shared" ca="1" si="4"/>
        <v>0</v>
      </c>
      <c r="I26" s="42">
        <f t="shared" ca="1" si="4"/>
        <v>0</v>
      </c>
      <c r="J26" s="32" t="str">
        <f t="shared" ca="1" si="2"/>
        <v>OK</v>
      </c>
      <c r="K26" s="621">
        <f ca="1">MIN(SUM(H26:H31),SUM(I26:I31))</f>
        <v>0</v>
      </c>
      <c r="L26" s="624">
        <v>0</v>
      </c>
      <c r="M26" s="627" t="str">
        <f t="shared" ref="M26" ca="1" si="34">IF(K26=0,"",MAX(100,0.5*MAX(H$3,I$3)/U$15))</f>
        <v/>
      </c>
      <c r="N26" s="627" t="str">
        <f ca="1">IF(K26=0,"",MAX(M26,L26*15))</f>
        <v/>
      </c>
      <c r="O26" s="616" t="str">
        <f ca="1">IF(K26=0,"",IF(M26&lt;=K26,"OK if internal bracing line", "NG if internal bracing line"))</f>
        <v/>
      </c>
      <c r="P26" s="46"/>
      <c r="Q26" s="46"/>
      <c r="R26" s="46"/>
      <c r="S26" s="46"/>
      <c r="T26" s="46"/>
      <c r="V26" s="20">
        <f t="shared" ca="1" si="5"/>
        <v>0</v>
      </c>
      <c r="W26" s="27" t="str">
        <f ca="1">INDEX(INDIRECT($AI26),$BB$9+1,W$4)</f>
        <v>None</v>
      </c>
      <c r="X26" s="27" t="str">
        <f t="shared" ref="X26:AB26" ca="1" si="35">INDEX(INDIRECT($AI26),$BB$9+1,X$4)</f>
        <v>None</v>
      </c>
      <c r="Y26" s="27">
        <f t="shared" ca="1" si="35"/>
        <v>0</v>
      </c>
      <c r="Z26" s="27">
        <f t="shared" ca="1" si="35"/>
        <v>0</v>
      </c>
      <c r="AA26" s="27">
        <f t="shared" ca="1" si="35"/>
        <v>0</v>
      </c>
      <c r="AB26" s="27">
        <f t="shared" ca="1" si="35"/>
        <v>0</v>
      </c>
      <c r="AC26" s="29">
        <f t="shared" ca="1" si="7"/>
        <v>0</v>
      </c>
      <c r="AD26" s="29">
        <f t="shared" ca="1" si="8"/>
        <v>0</v>
      </c>
      <c r="AE26" s="47"/>
      <c r="AF26" s="47"/>
      <c r="AG26" s="491">
        <v>17</v>
      </c>
      <c r="AH26" s="485">
        <v>5</v>
      </c>
      <c r="AI26" s="485" t="str">
        <f t="shared" si="9"/>
        <v>Plywood</v>
      </c>
      <c r="AJ26" s="492" t="str">
        <f t="shared" ca="1" si="18"/>
        <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
      </c>
      <c r="BJ26" s="492" t="str">
        <f t="shared" ca="1" si="13"/>
        <v/>
      </c>
      <c r="BK26" s="492" t="str">
        <f t="shared" ca="1" si="13"/>
        <v/>
      </c>
      <c r="BL26" s="492" t="str">
        <f t="shared" ca="1" si="13"/>
        <v/>
      </c>
      <c r="BM26" s="492" t="str">
        <f t="shared" ca="1" si="13"/>
        <v/>
      </c>
      <c r="BN26" s="493" t="str">
        <f t="shared" ca="1" si="15"/>
        <v/>
      </c>
      <c r="BO26" s="493" t="str">
        <f t="shared" ca="1" si="15"/>
        <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
      </c>
    </row>
    <row r="27" spans="1:77" x14ac:dyDescent="0.25">
      <c r="A27" s="620"/>
      <c r="B27" s="3" t="s">
        <v>122</v>
      </c>
      <c r="E27" s="337">
        <v>1</v>
      </c>
      <c r="F27" s="337">
        <v>2.4</v>
      </c>
      <c r="G27" s="337">
        <v>0</v>
      </c>
      <c r="H27" s="42">
        <f t="shared" si="4"/>
        <v>0</v>
      </c>
      <c r="I27" s="42">
        <f t="shared" si="4"/>
        <v>0</v>
      </c>
      <c r="J27" s="32" t="str">
        <f t="shared" ca="1" si="2"/>
        <v>OK</v>
      </c>
      <c r="K27" s="622"/>
      <c r="L27" s="625"/>
      <c r="M27" s="628"/>
      <c r="N27" s="628"/>
      <c r="O27" s="617"/>
      <c r="P27" s="46"/>
      <c r="Q27" s="46"/>
      <c r="R27" s="46"/>
      <c r="S27" s="46"/>
      <c r="T27" s="46"/>
      <c r="V27" s="20">
        <f t="shared" si="5"/>
        <v>0</v>
      </c>
      <c r="W27" s="27" t="str">
        <f ca="1">INDEX(INDIRECT($AI27),$BC$9+1,W$4)</f>
        <v>None</v>
      </c>
      <c r="X27" s="27" t="str">
        <f t="shared" ref="X27:AB27" ca="1" si="36">INDEX(INDIRECT($AI27),$BC$9+1,X$4)</f>
        <v>None</v>
      </c>
      <c r="Y27" s="27">
        <f t="shared" ca="1" si="36"/>
        <v>0</v>
      </c>
      <c r="Z27" s="27">
        <f t="shared" ca="1" si="36"/>
        <v>0</v>
      </c>
      <c r="AA27" s="27">
        <f t="shared" ca="1" si="36"/>
        <v>0</v>
      </c>
      <c r="AB27" s="27">
        <f t="shared" ca="1" si="36"/>
        <v>0</v>
      </c>
      <c r="AC27" s="29">
        <f t="shared" si="7"/>
        <v>0</v>
      </c>
      <c r="AD27" s="29">
        <f t="shared" si="8"/>
        <v>0</v>
      </c>
      <c r="AE27" s="47"/>
      <c r="AF27" s="47"/>
      <c r="AG27" s="491">
        <v>18</v>
      </c>
      <c r="AH27" s="485">
        <v>1</v>
      </c>
      <c r="AI27" s="485" t="str">
        <f t="shared" si="9"/>
        <v>None</v>
      </c>
      <c r="AJ27" s="492" t="str">
        <f t="shared" ca="1" si="18"/>
        <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7">IF(INDEX(INDIRECT(AZ$7),$AG27,2)="","",INDEX(INDIRECT(AZ$7),$AG27,2))</f>
        <v/>
      </c>
      <c r="BA27" s="492" t="str">
        <f t="shared" ca="1" si="37"/>
        <v/>
      </c>
      <c r="BB27" s="493" t="str">
        <f t="shared" ca="1" si="37"/>
        <v/>
      </c>
      <c r="BC27" s="493" t="str">
        <f t="shared" ca="1" si="37"/>
        <v/>
      </c>
      <c r="BD27" s="493" t="str">
        <f t="shared" ca="1" si="37"/>
        <v/>
      </c>
      <c r="BE27" s="493" t="str">
        <f t="shared" ca="1" si="37"/>
        <v/>
      </c>
      <c r="BF27" s="493" t="str">
        <f t="shared" ca="1" si="37"/>
        <v/>
      </c>
      <c r="BG27" s="493" t="str">
        <f t="shared" ca="1" si="37"/>
        <v/>
      </c>
      <c r="BH27" s="492" t="str">
        <f t="shared" ca="1" si="37"/>
        <v/>
      </c>
      <c r="BI27" s="492" t="str">
        <f t="shared" ca="1" si="37"/>
        <v/>
      </c>
      <c r="BJ27" s="492" t="str">
        <f t="shared" ca="1" si="37"/>
        <v/>
      </c>
      <c r="BK27" s="492" t="str">
        <f t="shared" ca="1" si="37"/>
        <v/>
      </c>
      <c r="BL27" s="492" t="str">
        <f t="shared" ref="BL27:BY41" ca="1" si="38">IF(INDEX(INDIRECT(BL$7),$AG27,2)="","",INDEX(INDIRECT(BL$7),$AG27,2))</f>
        <v/>
      </c>
      <c r="BM27" s="492" t="str">
        <f t="shared" ca="1" si="38"/>
        <v/>
      </c>
      <c r="BN27" s="493" t="str">
        <f t="shared" ca="1" si="38"/>
        <v/>
      </c>
      <c r="BO27" s="493" t="str">
        <f t="shared" ca="1" si="38"/>
        <v/>
      </c>
      <c r="BP27" s="493" t="str">
        <f t="shared" ca="1" si="38"/>
        <v/>
      </c>
      <c r="BQ27" s="493" t="str">
        <f t="shared" ca="1" si="38"/>
        <v/>
      </c>
      <c r="BR27" s="493" t="str">
        <f t="shared" ca="1" si="38"/>
        <v/>
      </c>
      <c r="BS27" s="493" t="str">
        <f t="shared" ca="1" si="38"/>
        <v/>
      </c>
      <c r="BT27" s="492" t="str">
        <f t="shared" ca="1" si="38"/>
        <v/>
      </c>
      <c r="BU27" s="492" t="str">
        <f t="shared" ca="1" si="38"/>
        <v/>
      </c>
      <c r="BV27" s="492" t="str">
        <f t="shared" ca="1" si="38"/>
        <v/>
      </c>
      <c r="BW27" s="492" t="str">
        <f t="shared" ca="1" si="38"/>
        <v/>
      </c>
      <c r="BX27" s="492" t="str">
        <f t="shared" ca="1" si="38"/>
        <v/>
      </c>
      <c r="BY27" s="492" t="str">
        <f t="shared" ca="1" si="38"/>
        <v/>
      </c>
    </row>
    <row r="28" spans="1:77" x14ac:dyDescent="0.25">
      <c r="A28" s="620"/>
      <c r="B28" s="3" t="s">
        <v>123</v>
      </c>
      <c r="E28" s="337">
        <v>1</v>
      </c>
      <c r="F28" s="337">
        <v>2.4</v>
      </c>
      <c r="G28" s="337">
        <v>0</v>
      </c>
      <c r="H28" s="42">
        <f t="shared" si="4"/>
        <v>0</v>
      </c>
      <c r="I28" s="42">
        <f t="shared" si="4"/>
        <v>0</v>
      </c>
      <c r="J28" s="32" t="str">
        <f t="shared" ca="1" si="2"/>
        <v>OK</v>
      </c>
      <c r="K28" s="622"/>
      <c r="L28" s="625"/>
      <c r="M28" s="628"/>
      <c r="N28" s="628"/>
      <c r="O28" s="617"/>
      <c r="P28" s="46"/>
      <c r="Q28" s="46"/>
      <c r="R28" s="46"/>
      <c r="S28" s="46"/>
      <c r="T28" s="46"/>
      <c r="V28" s="20">
        <f t="shared" si="5"/>
        <v>0</v>
      </c>
      <c r="W28" s="27" t="str">
        <f ca="1">INDEX(INDIRECT($AI28),$BD$9+1,W$4)</f>
        <v>None</v>
      </c>
      <c r="X28" s="27" t="str">
        <f t="shared" ref="X28:AB28" ca="1" si="39">INDEX(INDIRECT($AI28),$BD$9+1,X$4)</f>
        <v>None</v>
      </c>
      <c r="Y28" s="27">
        <f t="shared" ca="1" si="39"/>
        <v>0</v>
      </c>
      <c r="Z28" s="27">
        <f t="shared" ca="1" si="39"/>
        <v>0</v>
      </c>
      <c r="AA28" s="27">
        <f t="shared" ca="1" si="39"/>
        <v>0</v>
      </c>
      <c r="AB28" s="27">
        <f t="shared" ca="1" si="39"/>
        <v>0</v>
      </c>
      <c r="AC28" s="29">
        <f t="shared" si="7"/>
        <v>0</v>
      </c>
      <c r="AD28" s="29">
        <f t="shared" si="8"/>
        <v>0</v>
      </c>
      <c r="AE28" s="47"/>
      <c r="AF28" s="47"/>
      <c r="AG28" s="491">
        <v>19</v>
      </c>
      <c r="AH28" s="485">
        <v>1</v>
      </c>
      <c r="AI28" s="485" t="str">
        <f t="shared" si="9"/>
        <v>None</v>
      </c>
      <c r="AJ28" s="492" t="str">
        <f t="shared" ref="AJ28:AU41" ca="1" si="40">IF(INDEX(INDIRECT(AJ$7),$AG28,2)="","",INDEX(INDIRECT(AJ$7),$AG28,2))</f>
        <v/>
      </c>
      <c r="AK28" s="492" t="str">
        <f t="shared" ca="1" si="40"/>
        <v/>
      </c>
      <c r="AL28" s="492" t="str">
        <f t="shared" ca="1" si="40"/>
        <v/>
      </c>
      <c r="AM28" s="492" t="str">
        <f t="shared" ca="1" si="40"/>
        <v/>
      </c>
      <c r="AN28" s="492" t="str">
        <f t="shared" ca="1" si="40"/>
        <v/>
      </c>
      <c r="AO28" s="492" t="str">
        <f t="shared" ca="1" si="40"/>
        <v/>
      </c>
      <c r="AP28" s="493" t="str">
        <f t="shared" ca="1" si="40"/>
        <v/>
      </c>
      <c r="AQ28" s="493" t="str">
        <f t="shared" ca="1" si="40"/>
        <v/>
      </c>
      <c r="AR28" s="493" t="str">
        <f t="shared" ca="1" si="40"/>
        <v/>
      </c>
      <c r="AS28" s="493" t="str">
        <f t="shared" ca="1" si="40"/>
        <v/>
      </c>
      <c r="AT28" s="493" t="str">
        <f t="shared" ca="1" si="40"/>
        <v/>
      </c>
      <c r="AU28" s="493" t="str">
        <f t="shared" ca="1" si="40"/>
        <v/>
      </c>
      <c r="AV28" s="492" t="str">
        <f t="shared" ca="1" si="37"/>
        <v/>
      </c>
      <c r="AW28" s="492" t="str">
        <f t="shared" ca="1" si="37"/>
        <v/>
      </c>
      <c r="AX28" s="492" t="str">
        <f t="shared" ca="1" si="37"/>
        <v/>
      </c>
      <c r="AY28" s="492" t="str">
        <f t="shared" ca="1" si="37"/>
        <v/>
      </c>
      <c r="AZ28" s="492" t="str">
        <f t="shared" ca="1" si="37"/>
        <v/>
      </c>
      <c r="BA28" s="492" t="str">
        <f t="shared" ca="1" si="37"/>
        <v/>
      </c>
      <c r="BB28" s="493" t="str">
        <f t="shared" ca="1" si="37"/>
        <v/>
      </c>
      <c r="BC28" s="493" t="str">
        <f t="shared" ca="1" si="37"/>
        <v/>
      </c>
      <c r="BD28" s="493" t="str">
        <f t="shared" ca="1" si="37"/>
        <v/>
      </c>
      <c r="BE28" s="493" t="str">
        <f t="shared" ca="1" si="37"/>
        <v/>
      </c>
      <c r="BF28" s="493" t="str">
        <f t="shared" ca="1" si="37"/>
        <v/>
      </c>
      <c r="BG28" s="493" t="str">
        <f t="shared" ca="1" si="37"/>
        <v/>
      </c>
      <c r="BH28" s="492" t="str">
        <f t="shared" ca="1" si="37"/>
        <v/>
      </c>
      <c r="BI28" s="492" t="str">
        <f t="shared" ca="1" si="37"/>
        <v/>
      </c>
      <c r="BJ28" s="492" t="str">
        <f t="shared" ca="1" si="37"/>
        <v/>
      </c>
      <c r="BK28" s="492" t="str">
        <f t="shared" ca="1" si="37"/>
        <v/>
      </c>
      <c r="BL28" s="492" t="str">
        <f t="shared" ca="1" si="38"/>
        <v/>
      </c>
      <c r="BM28" s="492" t="str">
        <f t="shared" ca="1" si="38"/>
        <v/>
      </c>
      <c r="BN28" s="493" t="str">
        <f t="shared" ca="1" si="38"/>
        <v/>
      </c>
      <c r="BO28" s="493" t="str">
        <f t="shared" ca="1" si="38"/>
        <v/>
      </c>
      <c r="BP28" s="493" t="str">
        <f t="shared" ca="1" si="38"/>
        <v/>
      </c>
      <c r="BQ28" s="493" t="str">
        <f t="shared" ca="1" si="38"/>
        <v/>
      </c>
      <c r="BR28" s="493" t="str">
        <f t="shared" ca="1" si="38"/>
        <v/>
      </c>
      <c r="BS28" s="493" t="str">
        <f t="shared" ca="1" si="38"/>
        <v/>
      </c>
      <c r="BT28" s="492" t="str">
        <f t="shared" ca="1" si="38"/>
        <v/>
      </c>
      <c r="BU28" s="492" t="str">
        <f t="shared" ca="1" si="38"/>
        <v/>
      </c>
      <c r="BV28" s="492" t="str">
        <f t="shared" ca="1" si="38"/>
        <v/>
      </c>
      <c r="BW28" s="492" t="str">
        <f t="shared" ca="1" si="38"/>
        <v/>
      </c>
      <c r="BX28" s="492" t="str">
        <f t="shared" ca="1" si="38"/>
        <v/>
      </c>
      <c r="BY28" s="492" t="str">
        <f t="shared" ca="1" si="38"/>
        <v/>
      </c>
    </row>
    <row r="29" spans="1:77" ht="15" customHeight="1" x14ac:dyDescent="0.25">
      <c r="A29" s="620"/>
      <c r="B29" s="3" t="s">
        <v>124</v>
      </c>
      <c r="E29" s="337">
        <v>1</v>
      </c>
      <c r="F29" s="337">
        <v>2.4</v>
      </c>
      <c r="G29" s="337">
        <v>0</v>
      </c>
      <c r="H29" s="42">
        <f t="shared" si="4"/>
        <v>0</v>
      </c>
      <c r="I29" s="42">
        <f t="shared" si="4"/>
        <v>0</v>
      </c>
      <c r="J29" s="32" t="str">
        <f t="shared" ca="1" si="2"/>
        <v>OK</v>
      </c>
      <c r="K29" s="622"/>
      <c r="L29" s="625"/>
      <c r="M29" s="628"/>
      <c r="N29" s="628"/>
      <c r="O29" s="616" t="str">
        <f ca="1">IF(K26=0,"",IF(N26&lt;=K26,"OK if external bracing line", "NG if external bracing line"))</f>
        <v/>
      </c>
      <c r="P29" s="46"/>
      <c r="Q29" s="46"/>
      <c r="R29" s="46"/>
      <c r="S29" s="46"/>
      <c r="T29" s="46"/>
      <c r="V29" s="20">
        <f t="shared" si="5"/>
        <v>0</v>
      </c>
      <c r="W29" s="27" t="str">
        <f ca="1">INDEX(INDIRECT($AI29),$BE$9+1,W$4)</f>
        <v>None</v>
      </c>
      <c r="X29" s="27" t="str">
        <f t="shared" ref="X29:AB29" ca="1" si="41">INDEX(INDIRECT($AI29),$BE$9+1,X$4)</f>
        <v>None</v>
      </c>
      <c r="Y29" s="27">
        <f t="shared" ca="1" si="41"/>
        <v>0</v>
      </c>
      <c r="Z29" s="27">
        <f t="shared" ca="1" si="41"/>
        <v>0</v>
      </c>
      <c r="AA29" s="27">
        <f t="shared" ca="1" si="41"/>
        <v>0</v>
      </c>
      <c r="AB29" s="27">
        <f t="shared" ca="1" si="41"/>
        <v>0</v>
      </c>
      <c r="AC29" s="29">
        <f t="shared" si="7"/>
        <v>0</v>
      </c>
      <c r="AD29" s="29">
        <f t="shared" si="8"/>
        <v>0</v>
      </c>
      <c r="AE29" s="47"/>
      <c r="AF29" s="47"/>
      <c r="AG29" s="491">
        <v>20</v>
      </c>
      <c r="AH29" s="485">
        <v>1</v>
      </c>
      <c r="AI29" s="485" t="str">
        <f t="shared" si="9"/>
        <v>None</v>
      </c>
      <c r="AJ29" s="492" t="str">
        <f t="shared" ca="1" si="40"/>
        <v/>
      </c>
      <c r="AK29" s="492" t="str">
        <f t="shared" ca="1" si="40"/>
        <v/>
      </c>
      <c r="AL29" s="492" t="str">
        <f t="shared" ca="1" si="40"/>
        <v/>
      </c>
      <c r="AM29" s="492" t="str">
        <f t="shared" ca="1" si="40"/>
        <v/>
      </c>
      <c r="AN29" s="492" t="str">
        <f t="shared" ca="1" si="40"/>
        <v/>
      </c>
      <c r="AO29" s="492" t="str">
        <f t="shared" ca="1" si="40"/>
        <v/>
      </c>
      <c r="AP29" s="493" t="str">
        <f t="shared" ca="1" si="40"/>
        <v/>
      </c>
      <c r="AQ29" s="493" t="str">
        <f t="shared" ca="1" si="40"/>
        <v/>
      </c>
      <c r="AR29" s="493" t="str">
        <f t="shared" ca="1" si="40"/>
        <v/>
      </c>
      <c r="AS29" s="493" t="str">
        <f t="shared" ca="1" si="40"/>
        <v/>
      </c>
      <c r="AT29" s="493" t="str">
        <f t="shared" ca="1" si="40"/>
        <v/>
      </c>
      <c r="AU29" s="493" t="str">
        <f t="shared" ca="1" si="40"/>
        <v/>
      </c>
      <c r="AV29" s="492" t="str">
        <f t="shared" ca="1" si="37"/>
        <v/>
      </c>
      <c r="AW29" s="492" t="str">
        <f t="shared" ca="1" si="37"/>
        <v/>
      </c>
      <c r="AX29" s="492" t="str">
        <f t="shared" ca="1" si="37"/>
        <v/>
      </c>
      <c r="AY29" s="492" t="str">
        <f t="shared" ca="1" si="37"/>
        <v/>
      </c>
      <c r="AZ29" s="492" t="str">
        <f t="shared" ca="1" si="37"/>
        <v/>
      </c>
      <c r="BA29" s="492" t="str">
        <f t="shared" ca="1" si="37"/>
        <v/>
      </c>
      <c r="BB29" s="493" t="str">
        <f t="shared" ca="1" si="37"/>
        <v/>
      </c>
      <c r="BC29" s="493" t="str">
        <f t="shared" ca="1" si="37"/>
        <v/>
      </c>
      <c r="BD29" s="493" t="str">
        <f t="shared" ca="1" si="37"/>
        <v/>
      </c>
      <c r="BE29" s="493" t="str">
        <f t="shared" ca="1" si="37"/>
        <v/>
      </c>
      <c r="BF29" s="493" t="str">
        <f t="shared" ca="1" si="37"/>
        <v/>
      </c>
      <c r="BG29" s="493" t="str">
        <f t="shared" ca="1" si="37"/>
        <v/>
      </c>
      <c r="BH29" s="492" t="str">
        <f t="shared" ca="1" si="37"/>
        <v/>
      </c>
      <c r="BI29" s="492" t="str">
        <f t="shared" ca="1" si="37"/>
        <v/>
      </c>
      <c r="BJ29" s="492" t="str">
        <f t="shared" ca="1" si="37"/>
        <v/>
      </c>
      <c r="BK29" s="492" t="str">
        <f t="shared" ca="1" si="37"/>
        <v/>
      </c>
      <c r="BL29" s="492" t="str">
        <f t="shared" ca="1" si="38"/>
        <v/>
      </c>
      <c r="BM29" s="492" t="str">
        <f t="shared" ca="1" si="38"/>
        <v/>
      </c>
      <c r="BN29" s="493" t="str">
        <f t="shared" ca="1" si="38"/>
        <v/>
      </c>
      <c r="BO29" s="493" t="str">
        <f t="shared" ca="1" si="38"/>
        <v/>
      </c>
      <c r="BP29" s="493" t="str">
        <f t="shared" ca="1" si="38"/>
        <v/>
      </c>
      <c r="BQ29" s="493" t="str">
        <f t="shared" ca="1" si="38"/>
        <v/>
      </c>
      <c r="BR29" s="493" t="str">
        <f t="shared" ca="1" si="38"/>
        <v/>
      </c>
      <c r="BS29" s="493" t="str">
        <f t="shared" ca="1" si="38"/>
        <v/>
      </c>
      <c r="BT29" s="492" t="str">
        <f t="shared" ca="1" si="38"/>
        <v/>
      </c>
      <c r="BU29" s="492" t="str">
        <f t="shared" ca="1" si="38"/>
        <v/>
      </c>
      <c r="BV29" s="492" t="str">
        <f t="shared" ca="1" si="38"/>
        <v/>
      </c>
      <c r="BW29" s="492" t="str">
        <f t="shared" ca="1" si="38"/>
        <v/>
      </c>
      <c r="BX29" s="492" t="str">
        <f t="shared" ca="1" si="38"/>
        <v/>
      </c>
      <c r="BY29" s="492" t="str">
        <f t="shared" ca="1" si="38"/>
        <v/>
      </c>
    </row>
    <row r="30" spans="1:77" x14ac:dyDescent="0.25">
      <c r="A30" s="620"/>
      <c r="B30" s="3" t="s">
        <v>125</v>
      </c>
      <c r="E30" s="337">
        <v>1</v>
      </c>
      <c r="F30" s="337">
        <v>2.4</v>
      </c>
      <c r="G30" s="337">
        <v>0</v>
      </c>
      <c r="H30" s="42">
        <f t="shared" si="4"/>
        <v>0</v>
      </c>
      <c r="I30" s="42">
        <f t="shared" si="4"/>
        <v>0</v>
      </c>
      <c r="J30" s="32" t="str">
        <f t="shared" ca="1" si="2"/>
        <v>OK</v>
      </c>
      <c r="K30" s="622"/>
      <c r="L30" s="625"/>
      <c r="M30" s="628"/>
      <c r="N30" s="628"/>
      <c r="O30" s="617"/>
      <c r="P30" s="46"/>
      <c r="Q30" s="46"/>
      <c r="R30" s="46"/>
      <c r="S30" s="46"/>
      <c r="T30" s="46"/>
      <c r="V30" s="20">
        <f t="shared" si="5"/>
        <v>0</v>
      </c>
      <c r="W30" s="27" t="str">
        <f ca="1">INDEX(INDIRECT($AI30),$BF$9+1,W$4)</f>
        <v>None</v>
      </c>
      <c r="X30" s="27" t="str">
        <f t="shared" ref="X30:AB30" ca="1" si="42">INDEX(INDIRECT($AI30),$BF$9+1,X$4)</f>
        <v>None</v>
      </c>
      <c r="Y30" s="27">
        <f t="shared" ca="1" si="42"/>
        <v>0</v>
      </c>
      <c r="Z30" s="27">
        <f t="shared" ca="1" si="42"/>
        <v>0</v>
      </c>
      <c r="AA30" s="27">
        <f t="shared" ca="1" si="42"/>
        <v>0</v>
      </c>
      <c r="AB30" s="27">
        <f t="shared" ca="1" si="42"/>
        <v>0</v>
      </c>
      <c r="AC30" s="29">
        <f t="shared" si="7"/>
        <v>0</v>
      </c>
      <c r="AD30" s="29">
        <f t="shared" si="8"/>
        <v>0</v>
      </c>
      <c r="AE30" s="47"/>
      <c r="AF30" s="47"/>
      <c r="AG30" s="491">
        <v>21</v>
      </c>
      <c r="AH30" s="485">
        <v>1</v>
      </c>
      <c r="AI30" s="485" t="str">
        <f t="shared" si="9"/>
        <v>None</v>
      </c>
      <c r="AJ30" s="492" t="str">
        <f t="shared" ca="1" si="40"/>
        <v/>
      </c>
      <c r="AK30" s="492" t="str">
        <f t="shared" ca="1" si="40"/>
        <v/>
      </c>
      <c r="AL30" s="492" t="str">
        <f t="shared" ca="1" si="40"/>
        <v/>
      </c>
      <c r="AM30" s="492" t="str">
        <f t="shared" ca="1" si="40"/>
        <v/>
      </c>
      <c r="AN30" s="492" t="str">
        <f t="shared" ca="1" si="40"/>
        <v/>
      </c>
      <c r="AO30" s="492" t="str">
        <f t="shared" ca="1" si="40"/>
        <v/>
      </c>
      <c r="AP30" s="493" t="str">
        <f t="shared" ca="1" si="40"/>
        <v/>
      </c>
      <c r="AQ30" s="493" t="str">
        <f t="shared" ca="1" si="40"/>
        <v/>
      </c>
      <c r="AR30" s="493" t="str">
        <f t="shared" ca="1" si="40"/>
        <v/>
      </c>
      <c r="AS30" s="493" t="str">
        <f t="shared" ca="1" si="40"/>
        <v/>
      </c>
      <c r="AT30" s="493" t="str">
        <f t="shared" ca="1" si="40"/>
        <v/>
      </c>
      <c r="AU30" s="493" t="str">
        <f t="shared" ca="1" si="40"/>
        <v/>
      </c>
      <c r="AV30" s="492" t="str">
        <f t="shared" ca="1" si="37"/>
        <v/>
      </c>
      <c r="AW30" s="492" t="str">
        <f t="shared" ca="1" si="37"/>
        <v/>
      </c>
      <c r="AX30" s="492" t="str">
        <f t="shared" ca="1" si="37"/>
        <v/>
      </c>
      <c r="AY30" s="492" t="str">
        <f t="shared" ca="1" si="37"/>
        <v/>
      </c>
      <c r="AZ30" s="492" t="str">
        <f t="shared" ca="1" si="37"/>
        <v/>
      </c>
      <c r="BA30" s="492" t="str">
        <f t="shared" ca="1" si="37"/>
        <v/>
      </c>
      <c r="BB30" s="493" t="str">
        <f t="shared" ca="1" si="37"/>
        <v/>
      </c>
      <c r="BC30" s="493" t="str">
        <f t="shared" ca="1" si="37"/>
        <v/>
      </c>
      <c r="BD30" s="493" t="str">
        <f t="shared" ca="1" si="37"/>
        <v/>
      </c>
      <c r="BE30" s="493" t="str">
        <f t="shared" ca="1" si="37"/>
        <v/>
      </c>
      <c r="BF30" s="493" t="str">
        <f t="shared" ca="1" si="37"/>
        <v/>
      </c>
      <c r="BG30" s="493" t="str">
        <f t="shared" ca="1" si="37"/>
        <v/>
      </c>
      <c r="BH30" s="492" t="str">
        <f t="shared" ca="1" si="37"/>
        <v/>
      </c>
      <c r="BI30" s="492" t="str">
        <f t="shared" ca="1" si="37"/>
        <v/>
      </c>
      <c r="BJ30" s="492" t="str">
        <f t="shared" ca="1" si="37"/>
        <v/>
      </c>
      <c r="BK30" s="492" t="str">
        <f t="shared" ca="1" si="37"/>
        <v/>
      </c>
      <c r="BL30" s="492" t="str">
        <f t="shared" ca="1" si="38"/>
        <v/>
      </c>
      <c r="BM30" s="492" t="str">
        <f t="shared" ca="1" si="38"/>
        <v/>
      </c>
      <c r="BN30" s="493" t="str">
        <f t="shared" ca="1" si="38"/>
        <v/>
      </c>
      <c r="BO30" s="493" t="str">
        <f t="shared" ca="1" si="38"/>
        <v/>
      </c>
      <c r="BP30" s="493" t="str">
        <f t="shared" ca="1" si="38"/>
        <v/>
      </c>
      <c r="BQ30" s="493" t="str">
        <f t="shared" ca="1" si="38"/>
        <v/>
      </c>
      <c r="BR30" s="493" t="str">
        <f t="shared" ca="1" si="38"/>
        <v/>
      </c>
      <c r="BS30" s="493" t="str">
        <f t="shared" ca="1" si="38"/>
        <v/>
      </c>
      <c r="BT30" s="492" t="str">
        <f t="shared" ca="1" si="38"/>
        <v/>
      </c>
      <c r="BU30" s="492" t="str">
        <f t="shared" ca="1" si="38"/>
        <v/>
      </c>
      <c r="BV30" s="492" t="str">
        <f t="shared" ca="1" si="38"/>
        <v/>
      </c>
      <c r="BW30" s="492" t="str">
        <f t="shared" ca="1" si="38"/>
        <v/>
      </c>
      <c r="BX30" s="492" t="str">
        <f t="shared" ca="1" si="38"/>
        <v/>
      </c>
      <c r="BY30" s="492" t="str">
        <f t="shared" ca="1" si="38"/>
        <v/>
      </c>
    </row>
    <row r="31" spans="1:77" x14ac:dyDescent="0.25">
      <c r="A31" s="620"/>
      <c r="B31" s="3" t="s">
        <v>126</v>
      </c>
      <c r="E31" s="337">
        <v>1</v>
      </c>
      <c r="F31" s="337">
        <v>2.4</v>
      </c>
      <c r="G31" s="337">
        <v>0</v>
      </c>
      <c r="H31" s="42">
        <f t="shared" si="4"/>
        <v>0</v>
      </c>
      <c r="I31" s="42">
        <f t="shared" si="4"/>
        <v>0</v>
      </c>
      <c r="J31" s="32" t="str">
        <f t="shared" ca="1" si="2"/>
        <v>OK</v>
      </c>
      <c r="K31" s="623"/>
      <c r="L31" s="626"/>
      <c r="M31" s="629"/>
      <c r="N31" s="629"/>
      <c r="O31" s="617"/>
      <c r="P31" s="46"/>
      <c r="Q31" s="46"/>
      <c r="R31" s="46"/>
      <c r="S31" s="46"/>
      <c r="T31" s="46"/>
      <c r="V31" s="20">
        <f t="shared" si="5"/>
        <v>0</v>
      </c>
      <c r="W31" s="27" t="str">
        <f ca="1">INDEX(INDIRECT($AI31),$BG$9+1,W$4)</f>
        <v>None</v>
      </c>
      <c r="X31" s="27" t="str">
        <f t="shared" ref="X31:AB31" ca="1" si="43">INDEX(INDIRECT($AI31),$BG$9+1,X$4)</f>
        <v>None</v>
      </c>
      <c r="Y31" s="27">
        <f t="shared" ca="1" si="43"/>
        <v>0</v>
      </c>
      <c r="Z31" s="27">
        <f t="shared" ca="1" si="43"/>
        <v>0</v>
      </c>
      <c r="AA31" s="27">
        <f t="shared" ca="1" si="43"/>
        <v>0</v>
      </c>
      <c r="AB31" s="27">
        <f t="shared" ca="1" si="43"/>
        <v>0</v>
      </c>
      <c r="AC31" s="29">
        <f t="shared" si="7"/>
        <v>0</v>
      </c>
      <c r="AD31" s="29">
        <f t="shared" si="8"/>
        <v>0</v>
      </c>
      <c r="AE31" s="47"/>
      <c r="AF31" s="47"/>
      <c r="AG31" s="491">
        <v>22</v>
      </c>
      <c r="AH31" s="485">
        <v>1</v>
      </c>
      <c r="AI31" s="485" t="str">
        <f t="shared" si="9"/>
        <v>None</v>
      </c>
      <c r="AJ31" s="492" t="str">
        <f t="shared" ca="1" si="40"/>
        <v/>
      </c>
      <c r="AK31" s="492" t="str">
        <f t="shared" ca="1" si="40"/>
        <v/>
      </c>
      <c r="AL31" s="492" t="str">
        <f t="shared" ca="1" si="40"/>
        <v/>
      </c>
      <c r="AM31" s="492" t="str">
        <f t="shared" ca="1" si="40"/>
        <v/>
      </c>
      <c r="AN31" s="492" t="str">
        <f t="shared" ca="1" si="40"/>
        <v/>
      </c>
      <c r="AO31" s="492" t="str">
        <f t="shared" ca="1" si="40"/>
        <v/>
      </c>
      <c r="AP31" s="493" t="str">
        <f t="shared" ca="1" si="40"/>
        <v/>
      </c>
      <c r="AQ31" s="493" t="str">
        <f t="shared" ca="1" si="40"/>
        <v/>
      </c>
      <c r="AR31" s="493" t="str">
        <f t="shared" ca="1" si="40"/>
        <v/>
      </c>
      <c r="AS31" s="493" t="str">
        <f t="shared" ca="1" si="40"/>
        <v/>
      </c>
      <c r="AT31" s="493" t="str">
        <f t="shared" ca="1" si="40"/>
        <v/>
      </c>
      <c r="AU31" s="493" t="str">
        <f t="shared" ca="1" si="40"/>
        <v/>
      </c>
      <c r="AV31" s="492" t="str">
        <f t="shared" ca="1" si="37"/>
        <v/>
      </c>
      <c r="AW31" s="492" t="str">
        <f t="shared" ca="1" si="37"/>
        <v/>
      </c>
      <c r="AX31" s="492" t="str">
        <f t="shared" ca="1" si="37"/>
        <v/>
      </c>
      <c r="AY31" s="492" t="str">
        <f t="shared" ca="1" si="37"/>
        <v/>
      </c>
      <c r="AZ31" s="492" t="str">
        <f t="shared" ca="1" si="37"/>
        <v/>
      </c>
      <c r="BA31" s="492" t="str">
        <f t="shared" ca="1" si="37"/>
        <v/>
      </c>
      <c r="BB31" s="493" t="str">
        <f t="shared" ca="1" si="37"/>
        <v/>
      </c>
      <c r="BC31" s="493" t="str">
        <f t="shared" ca="1" si="37"/>
        <v/>
      </c>
      <c r="BD31" s="493" t="str">
        <f t="shared" ca="1" si="37"/>
        <v/>
      </c>
      <c r="BE31" s="493" t="str">
        <f t="shared" ca="1" si="37"/>
        <v/>
      </c>
      <c r="BF31" s="493" t="str">
        <f t="shared" ca="1" si="37"/>
        <v/>
      </c>
      <c r="BG31" s="493" t="str">
        <f t="shared" ca="1" si="37"/>
        <v/>
      </c>
      <c r="BH31" s="492" t="str">
        <f t="shared" ca="1" si="37"/>
        <v/>
      </c>
      <c r="BI31" s="492" t="str">
        <f t="shared" ca="1" si="37"/>
        <v/>
      </c>
      <c r="BJ31" s="492" t="str">
        <f t="shared" ca="1" si="37"/>
        <v/>
      </c>
      <c r="BK31" s="492" t="str">
        <f t="shared" ca="1" si="37"/>
        <v/>
      </c>
      <c r="BL31" s="492" t="str">
        <f t="shared" ca="1" si="38"/>
        <v/>
      </c>
      <c r="BM31" s="492" t="str">
        <f t="shared" ca="1" si="38"/>
        <v/>
      </c>
      <c r="BN31" s="493" t="str">
        <f t="shared" ca="1" si="38"/>
        <v/>
      </c>
      <c r="BO31" s="493" t="str">
        <f t="shared" ca="1" si="38"/>
        <v/>
      </c>
      <c r="BP31" s="493" t="str">
        <f t="shared" ca="1" si="38"/>
        <v/>
      </c>
      <c r="BQ31" s="493" t="str">
        <f t="shared" ca="1" si="38"/>
        <v/>
      </c>
      <c r="BR31" s="493" t="str">
        <f t="shared" ca="1" si="38"/>
        <v/>
      </c>
      <c r="BS31" s="493" t="str">
        <f t="shared" ca="1" si="38"/>
        <v/>
      </c>
      <c r="BT31" s="492" t="str">
        <f t="shared" ca="1" si="38"/>
        <v/>
      </c>
      <c r="BU31" s="492" t="str">
        <f t="shared" ca="1" si="38"/>
        <v/>
      </c>
      <c r="BV31" s="492" t="str">
        <f t="shared" ca="1" si="38"/>
        <v/>
      </c>
      <c r="BW31" s="492" t="str">
        <f t="shared" ca="1" si="38"/>
        <v/>
      </c>
      <c r="BX31" s="492" t="str">
        <f t="shared" ca="1" si="38"/>
        <v/>
      </c>
      <c r="BY31" s="492" t="str">
        <f t="shared" ca="1" si="38"/>
        <v/>
      </c>
    </row>
    <row r="32" spans="1:77" ht="15.75" customHeight="1" x14ac:dyDescent="0.25">
      <c r="A32" s="619" t="s">
        <v>127</v>
      </c>
      <c r="B32" s="3" t="s">
        <v>128</v>
      </c>
      <c r="E32" s="337">
        <v>1</v>
      </c>
      <c r="F32" s="337">
        <v>2.4</v>
      </c>
      <c r="G32" s="337">
        <v>0</v>
      </c>
      <c r="H32" s="42">
        <f t="shared" si="4"/>
        <v>0</v>
      </c>
      <c r="I32" s="42">
        <f t="shared" si="4"/>
        <v>0</v>
      </c>
      <c r="J32" s="32" t="str">
        <f t="shared" ca="1" si="2"/>
        <v>OK</v>
      </c>
      <c r="K32" s="621">
        <f ca="1">MIN(SUM(H32:H37),SUM(I32:I37))</f>
        <v>0</v>
      </c>
      <c r="L32" s="624">
        <v>0</v>
      </c>
      <c r="M32" s="627" t="str">
        <f t="shared" ref="M32" ca="1" si="44">IF(K32=0,"",MAX(100,0.5*MAX(H$3,I$3)/U$15))</f>
        <v/>
      </c>
      <c r="N32" s="627" t="str">
        <f ca="1">IF(K32=0,"",MAX(M32,L32*15))</f>
        <v/>
      </c>
      <c r="O32" s="616" t="str">
        <f ca="1">IF(K32=0,"",IF(M32&lt;=K32,"OK if internal bracing line", "NG if internal bracing line"))</f>
        <v/>
      </c>
      <c r="P32" s="46"/>
      <c r="Q32" s="46"/>
      <c r="R32" s="46"/>
      <c r="S32" s="46"/>
      <c r="T32" s="46"/>
      <c r="V32" s="20">
        <f t="shared" si="5"/>
        <v>0</v>
      </c>
      <c r="W32" s="27" t="str">
        <f ca="1">INDEX(INDIRECT($AI32),$BH$9+1,W$4)</f>
        <v>None</v>
      </c>
      <c r="X32" s="27" t="str">
        <f t="shared" ref="X32:AB32" ca="1" si="45">INDEX(INDIRECT($AI32),$BH$9+1,X$4)</f>
        <v>None</v>
      </c>
      <c r="Y32" s="27">
        <f t="shared" ca="1" si="45"/>
        <v>0</v>
      </c>
      <c r="Z32" s="27">
        <f t="shared" ca="1" si="45"/>
        <v>0</v>
      </c>
      <c r="AA32" s="27">
        <f t="shared" ca="1" si="45"/>
        <v>0</v>
      </c>
      <c r="AB32" s="27">
        <f t="shared" ca="1" si="45"/>
        <v>0</v>
      </c>
      <c r="AC32" s="29">
        <f t="shared" si="7"/>
        <v>0</v>
      </c>
      <c r="AD32" s="29">
        <f t="shared" si="8"/>
        <v>0</v>
      </c>
      <c r="AE32" s="47"/>
      <c r="AF32" s="47"/>
      <c r="AG32" s="491">
        <v>23</v>
      </c>
      <c r="AH32" s="485">
        <v>1</v>
      </c>
      <c r="AI32" s="485" t="str">
        <f t="shared" si="9"/>
        <v>None</v>
      </c>
      <c r="AJ32" s="492" t="str">
        <f t="shared" ca="1" si="40"/>
        <v/>
      </c>
      <c r="AK32" s="492" t="str">
        <f t="shared" ca="1" si="40"/>
        <v/>
      </c>
      <c r="AL32" s="492" t="str">
        <f t="shared" ca="1" si="40"/>
        <v/>
      </c>
      <c r="AM32" s="492" t="str">
        <f t="shared" ca="1" si="40"/>
        <v/>
      </c>
      <c r="AN32" s="492" t="str">
        <f t="shared" ca="1" si="40"/>
        <v/>
      </c>
      <c r="AO32" s="492" t="str">
        <f t="shared" ca="1" si="40"/>
        <v/>
      </c>
      <c r="AP32" s="493" t="str">
        <f t="shared" ca="1" si="40"/>
        <v/>
      </c>
      <c r="AQ32" s="493" t="str">
        <f t="shared" ca="1" si="40"/>
        <v/>
      </c>
      <c r="AR32" s="493" t="str">
        <f t="shared" ca="1" si="40"/>
        <v/>
      </c>
      <c r="AS32" s="493" t="str">
        <f t="shared" ca="1" si="40"/>
        <v/>
      </c>
      <c r="AT32" s="493" t="str">
        <f t="shared" ca="1" si="40"/>
        <v/>
      </c>
      <c r="AU32" s="493" t="str">
        <f t="shared" ca="1" si="40"/>
        <v/>
      </c>
      <c r="AV32" s="492" t="str">
        <f t="shared" ca="1" si="37"/>
        <v/>
      </c>
      <c r="AW32" s="492" t="str">
        <f t="shared" ca="1" si="37"/>
        <v/>
      </c>
      <c r="AX32" s="492" t="str">
        <f t="shared" ca="1" si="37"/>
        <v/>
      </c>
      <c r="AY32" s="492" t="str">
        <f t="shared" ca="1" si="37"/>
        <v/>
      </c>
      <c r="AZ32" s="492" t="str">
        <f t="shared" ca="1" si="37"/>
        <v/>
      </c>
      <c r="BA32" s="492" t="str">
        <f t="shared" ca="1" si="37"/>
        <v/>
      </c>
      <c r="BB32" s="493" t="str">
        <f t="shared" ca="1" si="37"/>
        <v/>
      </c>
      <c r="BC32" s="493" t="str">
        <f t="shared" ca="1" si="37"/>
        <v/>
      </c>
      <c r="BD32" s="493" t="str">
        <f t="shared" ca="1" si="37"/>
        <v/>
      </c>
      <c r="BE32" s="493" t="str">
        <f t="shared" ca="1" si="37"/>
        <v/>
      </c>
      <c r="BF32" s="493" t="str">
        <f t="shared" ca="1" si="37"/>
        <v/>
      </c>
      <c r="BG32" s="493" t="str">
        <f t="shared" ca="1" si="37"/>
        <v/>
      </c>
      <c r="BH32" s="492" t="str">
        <f t="shared" ca="1" si="37"/>
        <v/>
      </c>
      <c r="BI32" s="492" t="str">
        <f t="shared" ca="1" si="37"/>
        <v/>
      </c>
      <c r="BJ32" s="492" t="str">
        <f t="shared" ca="1" si="37"/>
        <v/>
      </c>
      <c r="BK32" s="492" t="str">
        <f t="shared" ca="1" si="37"/>
        <v/>
      </c>
      <c r="BL32" s="492" t="str">
        <f t="shared" ca="1" si="38"/>
        <v/>
      </c>
      <c r="BM32" s="492" t="str">
        <f t="shared" ca="1" si="38"/>
        <v/>
      </c>
      <c r="BN32" s="493" t="str">
        <f t="shared" ca="1" si="38"/>
        <v/>
      </c>
      <c r="BO32" s="493" t="str">
        <f t="shared" ca="1" si="38"/>
        <v/>
      </c>
      <c r="BP32" s="493" t="str">
        <f t="shared" ca="1" si="38"/>
        <v/>
      </c>
      <c r="BQ32" s="493" t="str">
        <f t="shared" ca="1" si="38"/>
        <v/>
      </c>
      <c r="BR32" s="493" t="str">
        <f t="shared" ca="1" si="38"/>
        <v/>
      </c>
      <c r="BS32" s="493" t="str">
        <f t="shared" ca="1" si="38"/>
        <v/>
      </c>
      <c r="BT32" s="492" t="str">
        <f t="shared" ca="1" si="38"/>
        <v/>
      </c>
      <c r="BU32" s="492" t="str">
        <f t="shared" ca="1" si="38"/>
        <v/>
      </c>
      <c r="BV32" s="492" t="str">
        <f t="shared" ca="1" si="38"/>
        <v/>
      </c>
      <c r="BW32" s="492" t="str">
        <f t="shared" ca="1" si="38"/>
        <v/>
      </c>
      <c r="BX32" s="492" t="str">
        <f t="shared" ca="1" si="38"/>
        <v/>
      </c>
      <c r="BY32" s="492" t="str">
        <f t="shared" ca="1" si="38"/>
        <v/>
      </c>
    </row>
    <row r="33" spans="1:77" x14ac:dyDescent="0.25">
      <c r="A33" s="620"/>
      <c r="B33" s="3" t="s">
        <v>129</v>
      </c>
      <c r="E33" s="337">
        <v>1</v>
      </c>
      <c r="F33" s="337">
        <v>2.4</v>
      </c>
      <c r="G33" s="337">
        <v>0</v>
      </c>
      <c r="H33" s="42">
        <f t="shared" si="4"/>
        <v>0</v>
      </c>
      <c r="I33" s="42">
        <f t="shared" si="4"/>
        <v>0</v>
      </c>
      <c r="J33" s="32" t="str">
        <f t="shared" ca="1" si="2"/>
        <v>OK</v>
      </c>
      <c r="K33" s="622"/>
      <c r="L33" s="625"/>
      <c r="M33" s="628"/>
      <c r="N33" s="628"/>
      <c r="O33" s="617"/>
      <c r="P33" s="46"/>
      <c r="Q33" s="46"/>
      <c r="R33" s="46"/>
      <c r="S33" s="46"/>
      <c r="T33" s="46"/>
      <c r="V33" s="20">
        <f t="shared" si="5"/>
        <v>0</v>
      </c>
      <c r="W33" s="27" t="str">
        <f ca="1">INDEX(INDIRECT($AI33),$BI$9+1,W$4)</f>
        <v>None</v>
      </c>
      <c r="X33" s="27" t="str">
        <f t="shared" ref="X33:AB33" ca="1" si="46">INDEX(INDIRECT($AI33),$BI$9+1,X$4)</f>
        <v>None</v>
      </c>
      <c r="Y33" s="27">
        <f t="shared" ca="1" si="46"/>
        <v>0</v>
      </c>
      <c r="Z33" s="27">
        <f t="shared" ca="1" si="46"/>
        <v>0</v>
      </c>
      <c r="AA33" s="27">
        <f t="shared" ca="1" si="46"/>
        <v>0</v>
      </c>
      <c r="AB33" s="27">
        <f t="shared" ca="1" si="46"/>
        <v>0</v>
      </c>
      <c r="AC33" s="29">
        <f t="shared" si="7"/>
        <v>0</v>
      </c>
      <c r="AD33" s="29">
        <f t="shared" si="8"/>
        <v>0</v>
      </c>
      <c r="AE33" s="47"/>
      <c r="AF33" s="47"/>
      <c r="AG33" s="491">
        <v>24</v>
      </c>
      <c r="AH33" s="485">
        <v>1</v>
      </c>
      <c r="AI33" s="485" t="str">
        <f t="shared" si="9"/>
        <v>None</v>
      </c>
      <c r="AJ33" s="492" t="str">
        <f t="shared" ca="1" si="40"/>
        <v/>
      </c>
      <c r="AK33" s="492" t="str">
        <f t="shared" ca="1" si="40"/>
        <v/>
      </c>
      <c r="AL33" s="492" t="str">
        <f t="shared" ca="1" si="40"/>
        <v/>
      </c>
      <c r="AM33" s="492" t="str">
        <f t="shared" ca="1" si="40"/>
        <v/>
      </c>
      <c r="AN33" s="492" t="str">
        <f t="shared" ca="1" si="40"/>
        <v/>
      </c>
      <c r="AO33" s="492" t="str">
        <f t="shared" ca="1" si="40"/>
        <v/>
      </c>
      <c r="AP33" s="493" t="str">
        <f t="shared" ca="1" si="40"/>
        <v/>
      </c>
      <c r="AQ33" s="493" t="str">
        <f t="shared" ca="1" si="40"/>
        <v/>
      </c>
      <c r="AR33" s="493" t="str">
        <f t="shared" ca="1" si="40"/>
        <v/>
      </c>
      <c r="AS33" s="493" t="str">
        <f t="shared" ca="1" si="40"/>
        <v/>
      </c>
      <c r="AT33" s="493" t="str">
        <f t="shared" ca="1" si="40"/>
        <v/>
      </c>
      <c r="AU33" s="493" t="str">
        <f t="shared" ca="1" si="40"/>
        <v/>
      </c>
      <c r="AV33" s="492" t="str">
        <f t="shared" ca="1" si="37"/>
        <v/>
      </c>
      <c r="AW33" s="492" t="str">
        <f t="shared" ca="1" si="37"/>
        <v/>
      </c>
      <c r="AX33" s="492" t="str">
        <f t="shared" ca="1" si="37"/>
        <v/>
      </c>
      <c r="AY33" s="492" t="str">
        <f t="shared" ca="1" si="37"/>
        <v/>
      </c>
      <c r="AZ33" s="492" t="str">
        <f t="shared" ca="1" si="37"/>
        <v/>
      </c>
      <c r="BA33" s="492" t="str">
        <f t="shared" ca="1" si="37"/>
        <v/>
      </c>
      <c r="BB33" s="493" t="str">
        <f t="shared" ca="1" si="37"/>
        <v/>
      </c>
      <c r="BC33" s="493" t="str">
        <f t="shared" ca="1" si="37"/>
        <v/>
      </c>
      <c r="BD33" s="493" t="str">
        <f t="shared" ca="1" si="37"/>
        <v/>
      </c>
      <c r="BE33" s="493" t="str">
        <f t="shared" ca="1" si="37"/>
        <v/>
      </c>
      <c r="BF33" s="493" t="str">
        <f t="shared" ca="1" si="37"/>
        <v/>
      </c>
      <c r="BG33" s="493" t="str">
        <f t="shared" ca="1" si="37"/>
        <v/>
      </c>
      <c r="BH33" s="492" t="str">
        <f t="shared" ca="1" si="37"/>
        <v/>
      </c>
      <c r="BI33" s="492" t="str">
        <f t="shared" ca="1" si="37"/>
        <v/>
      </c>
      <c r="BJ33" s="492" t="str">
        <f t="shared" ca="1" si="37"/>
        <v/>
      </c>
      <c r="BK33" s="492" t="str">
        <f t="shared" ca="1" si="37"/>
        <v/>
      </c>
      <c r="BL33" s="492" t="str">
        <f t="shared" ca="1" si="38"/>
        <v/>
      </c>
      <c r="BM33" s="492" t="str">
        <f t="shared" ca="1" si="38"/>
        <v/>
      </c>
      <c r="BN33" s="493" t="str">
        <f t="shared" ca="1" si="38"/>
        <v/>
      </c>
      <c r="BO33" s="493" t="str">
        <f t="shared" ca="1" si="38"/>
        <v/>
      </c>
      <c r="BP33" s="493" t="str">
        <f t="shared" ca="1" si="38"/>
        <v/>
      </c>
      <c r="BQ33" s="493" t="str">
        <f t="shared" ca="1" si="38"/>
        <v/>
      </c>
      <c r="BR33" s="493" t="str">
        <f t="shared" ca="1" si="38"/>
        <v/>
      </c>
      <c r="BS33" s="493" t="str">
        <f t="shared" ca="1" si="38"/>
        <v/>
      </c>
      <c r="BT33" s="492" t="str">
        <f t="shared" ca="1" si="38"/>
        <v/>
      </c>
      <c r="BU33" s="492" t="str">
        <f t="shared" ca="1" si="38"/>
        <v/>
      </c>
      <c r="BV33" s="492" t="str">
        <f t="shared" ca="1" si="38"/>
        <v/>
      </c>
      <c r="BW33" s="492" t="str">
        <f t="shared" ca="1" si="38"/>
        <v/>
      </c>
      <c r="BX33" s="492" t="str">
        <f t="shared" ca="1" si="38"/>
        <v/>
      </c>
      <c r="BY33" s="492" t="str">
        <f t="shared" ca="1" si="38"/>
        <v/>
      </c>
    </row>
    <row r="34" spans="1:77" x14ac:dyDescent="0.25">
      <c r="A34" s="620"/>
      <c r="B34" s="3" t="s">
        <v>130</v>
      </c>
      <c r="E34" s="337">
        <v>1</v>
      </c>
      <c r="F34" s="337">
        <v>2.4</v>
      </c>
      <c r="G34" s="337">
        <v>0</v>
      </c>
      <c r="H34" s="42">
        <f t="shared" ca="1" si="4"/>
        <v>0</v>
      </c>
      <c r="I34" s="42">
        <f t="shared" ca="1" si="4"/>
        <v>0</v>
      </c>
      <c r="J34" s="32" t="str">
        <f t="shared" ca="1" si="2"/>
        <v>OK</v>
      </c>
      <c r="K34" s="622"/>
      <c r="L34" s="625"/>
      <c r="M34" s="628"/>
      <c r="N34" s="628"/>
      <c r="O34" s="617"/>
      <c r="P34" s="46"/>
      <c r="Q34" s="46"/>
      <c r="R34" s="46"/>
      <c r="S34" s="46"/>
      <c r="T34" s="46"/>
      <c r="V34" s="20">
        <f t="shared" ca="1" si="5"/>
        <v>0</v>
      </c>
      <c r="W34" s="27" t="str">
        <f ca="1">INDEX(INDIRECT($AI34),$BJ$9+1,W$4)</f>
        <v>PLY</v>
      </c>
      <c r="X34" s="27">
        <f t="shared" ref="X34:AB34" ca="1" si="47">INDEX(INDIRECT($AI34),$BJ$9+1,X$4)</f>
        <v>0</v>
      </c>
      <c r="Y34" s="27">
        <f t="shared" ca="1" si="47"/>
        <v>0</v>
      </c>
      <c r="Z34" s="27">
        <f t="shared" ca="1" si="47"/>
        <v>0</v>
      </c>
      <c r="AA34" s="27">
        <f t="shared" ca="1" si="47"/>
        <v>0</v>
      </c>
      <c r="AB34" s="27">
        <f t="shared" ca="1" si="47"/>
        <v>0</v>
      </c>
      <c r="AC34" s="29">
        <f t="shared" ca="1" si="7"/>
        <v>0</v>
      </c>
      <c r="AD34" s="29">
        <f t="shared" ca="1" si="8"/>
        <v>0</v>
      </c>
      <c r="AE34" s="47"/>
      <c r="AF34" s="47"/>
      <c r="AG34" s="491">
        <v>25</v>
      </c>
      <c r="AH34" s="485">
        <v>5</v>
      </c>
      <c r="AI34" s="485" t="str">
        <f t="shared" si="9"/>
        <v>Plywood</v>
      </c>
      <c r="AJ34" s="492" t="str">
        <f t="shared" ca="1" si="40"/>
        <v/>
      </c>
      <c r="AK34" s="492" t="str">
        <f t="shared" ca="1" si="40"/>
        <v/>
      </c>
      <c r="AL34" s="492" t="str">
        <f t="shared" ca="1" si="40"/>
        <v/>
      </c>
      <c r="AM34" s="492" t="str">
        <f t="shared" ca="1" si="40"/>
        <v/>
      </c>
      <c r="AN34" s="492" t="str">
        <f t="shared" ca="1" si="40"/>
        <v/>
      </c>
      <c r="AO34" s="492" t="str">
        <f t="shared" ca="1" si="40"/>
        <v/>
      </c>
      <c r="AP34" s="493" t="str">
        <f t="shared" ca="1" si="40"/>
        <v/>
      </c>
      <c r="AQ34" s="493" t="str">
        <f t="shared" ca="1" si="40"/>
        <v/>
      </c>
      <c r="AR34" s="493" t="str">
        <f t="shared" ca="1" si="40"/>
        <v/>
      </c>
      <c r="AS34" s="493" t="str">
        <f t="shared" ca="1" si="40"/>
        <v/>
      </c>
      <c r="AT34" s="493" t="str">
        <f t="shared" ca="1" si="40"/>
        <v/>
      </c>
      <c r="AU34" s="493" t="str">
        <f t="shared" ca="1" si="40"/>
        <v/>
      </c>
      <c r="AV34" s="492" t="str">
        <f t="shared" ca="1" si="37"/>
        <v/>
      </c>
      <c r="AW34" s="492" t="str">
        <f t="shared" ca="1" si="37"/>
        <v/>
      </c>
      <c r="AX34" s="492" t="str">
        <f t="shared" ca="1" si="37"/>
        <v/>
      </c>
      <c r="AY34" s="492" t="str">
        <f t="shared" ca="1" si="37"/>
        <v/>
      </c>
      <c r="AZ34" s="492" t="str">
        <f t="shared" ca="1" si="37"/>
        <v/>
      </c>
      <c r="BA34" s="492" t="str">
        <f t="shared" ca="1" si="37"/>
        <v/>
      </c>
      <c r="BB34" s="493" t="str">
        <f t="shared" ca="1" si="37"/>
        <v/>
      </c>
      <c r="BC34" s="493" t="str">
        <f t="shared" ca="1" si="37"/>
        <v/>
      </c>
      <c r="BD34" s="493" t="str">
        <f t="shared" ca="1" si="37"/>
        <v/>
      </c>
      <c r="BE34" s="493" t="str">
        <f t="shared" ca="1" si="37"/>
        <v/>
      </c>
      <c r="BF34" s="493" t="str">
        <f t="shared" ca="1" si="37"/>
        <v/>
      </c>
      <c r="BG34" s="493" t="str">
        <f t="shared" ca="1" si="37"/>
        <v/>
      </c>
      <c r="BH34" s="492" t="str">
        <f t="shared" ca="1" si="37"/>
        <v/>
      </c>
      <c r="BI34" s="492" t="str">
        <f t="shared" ca="1" si="37"/>
        <v/>
      </c>
      <c r="BJ34" s="492" t="str">
        <f t="shared" ca="1" si="37"/>
        <v/>
      </c>
      <c r="BK34" s="492" t="str">
        <f t="shared" ca="1" si="37"/>
        <v/>
      </c>
      <c r="BL34" s="492" t="str">
        <f t="shared" ca="1" si="38"/>
        <v/>
      </c>
      <c r="BM34" s="492" t="str">
        <f t="shared" ca="1" si="38"/>
        <v/>
      </c>
      <c r="BN34" s="493" t="str">
        <f t="shared" ca="1" si="38"/>
        <v/>
      </c>
      <c r="BO34" s="493" t="str">
        <f t="shared" ca="1" si="38"/>
        <v/>
      </c>
      <c r="BP34" s="493" t="str">
        <f t="shared" ca="1" si="38"/>
        <v/>
      </c>
      <c r="BQ34" s="493" t="str">
        <f t="shared" ca="1" si="38"/>
        <v/>
      </c>
      <c r="BR34" s="493" t="str">
        <f t="shared" ca="1" si="38"/>
        <v/>
      </c>
      <c r="BS34" s="493" t="str">
        <f t="shared" ca="1" si="38"/>
        <v/>
      </c>
      <c r="BT34" s="492" t="str">
        <f t="shared" ca="1" si="38"/>
        <v/>
      </c>
      <c r="BU34" s="492" t="str">
        <f t="shared" ca="1" si="38"/>
        <v/>
      </c>
      <c r="BV34" s="492" t="str">
        <f t="shared" ca="1" si="38"/>
        <v/>
      </c>
      <c r="BW34" s="492" t="str">
        <f t="shared" ca="1" si="38"/>
        <v/>
      </c>
      <c r="BX34" s="492" t="str">
        <f t="shared" ca="1" si="38"/>
        <v/>
      </c>
      <c r="BY34" s="492" t="str">
        <f t="shared" ca="1" si="38"/>
        <v/>
      </c>
    </row>
    <row r="35" spans="1:77" ht="15" customHeight="1" x14ac:dyDescent="0.25">
      <c r="A35" s="620"/>
      <c r="B35" s="3" t="s">
        <v>131</v>
      </c>
      <c r="E35" s="337">
        <v>1</v>
      </c>
      <c r="F35" s="337">
        <v>2.4</v>
      </c>
      <c r="G35" s="337">
        <v>0</v>
      </c>
      <c r="H35" s="42">
        <f t="shared" si="4"/>
        <v>0</v>
      </c>
      <c r="I35" s="42">
        <f t="shared" si="4"/>
        <v>0</v>
      </c>
      <c r="J35" s="32" t="str">
        <f t="shared" ca="1" si="2"/>
        <v>OK</v>
      </c>
      <c r="K35" s="622"/>
      <c r="L35" s="625"/>
      <c r="M35" s="628"/>
      <c r="N35" s="628"/>
      <c r="O35" s="616" t="str">
        <f ca="1">IF(K32=0,"",IF(N32&lt;=K32,"OK if external bracing line", "NG if external bracing line"))</f>
        <v/>
      </c>
      <c r="P35" s="46"/>
      <c r="Q35" s="46"/>
      <c r="R35" s="46"/>
      <c r="S35" s="46"/>
      <c r="T35" s="46"/>
      <c r="V35" s="20">
        <f t="shared" si="5"/>
        <v>0</v>
      </c>
      <c r="W35" s="27" t="str">
        <f ca="1">INDEX(INDIRECT($AI35),$BK$9+1,W$4)</f>
        <v>None</v>
      </c>
      <c r="X35" s="27" t="str">
        <f t="shared" ref="X35:AB35" ca="1" si="48">INDEX(INDIRECT($AI35),$BK$9+1,X$4)</f>
        <v>None</v>
      </c>
      <c r="Y35" s="27">
        <f t="shared" ca="1" si="48"/>
        <v>0</v>
      </c>
      <c r="Z35" s="27">
        <f t="shared" ca="1" si="48"/>
        <v>0</v>
      </c>
      <c r="AA35" s="27">
        <f t="shared" ca="1" si="48"/>
        <v>0</v>
      </c>
      <c r="AB35" s="27">
        <f t="shared" ca="1" si="48"/>
        <v>0</v>
      </c>
      <c r="AC35" s="29">
        <f t="shared" si="7"/>
        <v>0</v>
      </c>
      <c r="AD35" s="29">
        <f t="shared" si="8"/>
        <v>0</v>
      </c>
      <c r="AE35" s="47"/>
      <c r="AF35" s="47"/>
      <c r="AG35" s="491">
        <v>26</v>
      </c>
      <c r="AH35" s="485">
        <v>1</v>
      </c>
      <c r="AI35" s="485" t="str">
        <f t="shared" si="9"/>
        <v>None</v>
      </c>
      <c r="AJ35" s="492" t="str">
        <f t="shared" ca="1" si="40"/>
        <v/>
      </c>
      <c r="AK35" s="492" t="str">
        <f t="shared" ca="1" si="40"/>
        <v/>
      </c>
      <c r="AL35" s="492" t="str">
        <f t="shared" ca="1" si="40"/>
        <v/>
      </c>
      <c r="AM35" s="492" t="str">
        <f t="shared" ca="1" si="40"/>
        <v/>
      </c>
      <c r="AN35" s="492" t="str">
        <f t="shared" ca="1" si="40"/>
        <v/>
      </c>
      <c r="AO35" s="492" t="str">
        <f t="shared" ca="1" si="40"/>
        <v/>
      </c>
      <c r="AP35" s="493" t="str">
        <f t="shared" ca="1" si="40"/>
        <v/>
      </c>
      <c r="AQ35" s="493" t="str">
        <f t="shared" ca="1" si="40"/>
        <v/>
      </c>
      <c r="AR35" s="493" t="str">
        <f t="shared" ca="1" si="40"/>
        <v/>
      </c>
      <c r="AS35" s="493" t="str">
        <f t="shared" ca="1" si="40"/>
        <v/>
      </c>
      <c r="AT35" s="493" t="str">
        <f t="shared" ca="1" si="40"/>
        <v/>
      </c>
      <c r="AU35" s="493" t="str">
        <f t="shared" ca="1" si="40"/>
        <v/>
      </c>
      <c r="AV35" s="492" t="str">
        <f t="shared" ca="1" si="37"/>
        <v/>
      </c>
      <c r="AW35" s="492" t="str">
        <f t="shared" ca="1" si="37"/>
        <v/>
      </c>
      <c r="AX35" s="492" t="str">
        <f t="shared" ca="1" si="37"/>
        <v/>
      </c>
      <c r="AY35" s="492" t="str">
        <f t="shared" ca="1" si="37"/>
        <v/>
      </c>
      <c r="AZ35" s="492" t="str">
        <f t="shared" ca="1" si="37"/>
        <v/>
      </c>
      <c r="BA35" s="492" t="str">
        <f t="shared" ca="1" si="37"/>
        <v/>
      </c>
      <c r="BB35" s="493" t="str">
        <f t="shared" ca="1" si="37"/>
        <v/>
      </c>
      <c r="BC35" s="493" t="str">
        <f t="shared" ca="1" si="37"/>
        <v/>
      </c>
      <c r="BD35" s="493" t="str">
        <f t="shared" ca="1" si="37"/>
        <v/>
      </c>
      <c r="BE35" s="493" t="str">
        <f t="shared" ca="1" si="37"/>
        <v/>
      </c>
      <c r="BF35" s="493" t="str">
        <f t="shared" ca="1" si="37"/>
        <v/>
      </c>
      <c r="BG35" s="493" t="str">
        <f t="shared" ca="1" si="37"/>
        <v/>
      </c>
      <c r="BH35" s="492" t="str">
        <f t="shared" ca="1" si="37"/>
        <v/>
      </c>
      <c r="BI35" s="492" t="str">
        <f t="shared" ca="1" si="37"/>
        <v/>
      </c>
      <c r="BJ35" s="492" t="str">
        <f t="shared" ca="1" si="37"/>
        <v/>
      </c>
      <c r="BK35" s="492" t="str">
        <f t="shared" ca="1" si="37"/>
        <v/>
      </c>
      <c r="BL35" s="492" t="str">
        <f t="shared" ca="1" si="38"/>
        <v/>
      </c>
      <c r="BM35" s="492" t="str">
        <f t="shared" ca="1" si="38"/>
        <v/>
      </c>
      <c r="BN35" s="493" t="str">
        <f t="shared" ca="1" si="38"/>
        <v/>
      </c>
      <c r="BO35" s="493" t="str">
        <f t="shared" ca="1" si="38"/>
        <v/>
      </c>
      <c r="BP35" s="493" t="str">
        <f t="shared" ca="1" si="38"/>
        <v/>
      </c>
      <c r="BQ35" s="493" t="str">
        <f t="shared" ca="1" si="38"/>
        <v/>
      </c>
      <c r="BR35" s="493" t="str">
        <f t="shared" ca="1" si="38"/>
        <v/>
      </c>
      <c r="BS35" s="493" t="str">
        <f t="shared" ca="1" si="38"/>
        <v/>
      </c>
      <c r="BT35" s="492" t="str">
        <f t="shared" ca="1" si="38"/>
        <v/>
      </c>
      <c r="BU35" s="492" t="str">
        <f t="shared" ca="1" si="38"/>
        <v/>
      </c>
      <c r="BV35" s="492" t="str">
        <f t="shared" ca="1" si="38"/>
        <v/>
      </c>
      <c r="BW35" s="492" t="str">
        <f t="shared" ca="1" si="38"/>
        <v/>
      </c>
      <c r="BX35" s="492" t="str">
        <f t="shared" ca="1" si="38"/>
        <v/>
      </c>
      <c r="BY35" s="492" t="str">
        <f t="shared" ca="1" si="38"/>
        <v/>
      </c>
    </row>
    <row r="36" spans="1:77" x14ac:dyDescent="0.25">
      <c r="A36" s="620"/>
      <c r="B36" s="3" t="s">
        <v>132</v>
      </c>
      <c r="E36" s="337">
        <v>1</v>
      </c>
      <c r="F36" s="337">
        <v>2.4</v>
      </c>
      <c r="G36" s="337">
        <v>0</v>
      </c>
      <c r="H36" s="42">
        <f t="shared" si="4"/>
        <v>0</v>
      </c>
      <c r="I36" s="42">
        <f t="shared" si="4"/>
        <v>0</v>
      </c>
      <c r="J36" s="32" t="str">
        <f t="shared" ca="1" si="2"/>
        <v>OK</v>
      </c>
      <c r="K36" s="622"/>
      <c r="L36" s="625"/>
      <c r="M36" s="628"/>
      <c r="N36" s="628"/>
      <c r="O36" s="617"/>
      <c r="P36" s="46"/>
      <c r="Q36" s="46"/>
      <c r="R36" s="46"/>
      <c r="S36" s="46"/>
      <c r="T36" s="46"/>
      <c r="V36" s="20">
        <f t="shared" si="5"/>
        <v>0</v>
      </c>
      <c r="W36" s="27" t="str">
        <f ca="1">INDEX(INDIRECT($AI36),$BL$9+1,W$4)</f>
        <v>None</v>
      </c>
      <c r="X36" s="27" t="str">
        <f t="shared" ref="X36:AB36" ca="1" si="49">INDEX(INDIRECT($AI36),$BL$9+1,X$4)</f>
        <v>None</v>
      </c>
      <c r="Y36" s="27">
        <f t="shared" ca="1" si="49"/>
        <v>0</v>
      </c>
      <c r="Z36" s="27">
        <f t="shared" ca="1" si="49"/>
        <v>0</v>
      </c>
      <c r="AA36" s="27">
        <f t="shared" ca="1" si="49"/>
        <v>0</v>
      </c>
      <c r="AB36" s="27">
        <f t="shared" ca="1" si="49"/>
        <v>0</v>
      </c>
      <c r="AC36" s="29">
        <f t="shared" si="7"/>
        <v>0</v>
      </c>
      <c r="AD36" s="29">
        <f t="shared" si="8"/>
        <v>0</v>
      </c>
      <c r="AE36" s="47"/>
      <c r="AF36" s="47"/>
      <c r="AG36" s="491">
        <v>27</v>
      </c>
      <c r="AH36" s="485">
        <v>1</v>
      </c>
      <c r="AI36" s="485" t="str">
        <f t="shared" si="9"/>
        <v>None</v>
      </c>
      <c r="AJ36" s="492" t="str">
        <f t="shared" ca="1" si="40"/>
        <v/>
      </c>
      <c r="AK36" s="492" t="str">
        <f t="shared" ca="1" si="40"/>
        <v/>
      </c>
      <c r="AL36" s="492" t="str">
        <f t="shared" ca="1" si="40"/>
        <v/>
      </c>
      <c r="AM36" s="492" t="str">
        <f t="shared" ca="1" si="40"/>
        <v/>
      </c>
      <c r="AN36" s="492" t="str">
        <f t="shared" ca="1" si="40"/>
        <v/>
      </c>
      <c r="AO36" s="492" t="str">
        <f t="shared" ca="1" si="40"/>
        <v/>
      </c>
      <c r="AP36" s="493" t="str">
        <f t="shared" ca="1" si="40"/>
        <v/>
      </c>
      <c r="AQ36" s="493" t="str">
        <f t="shared" ca="1" si="40"/>
        <v/>
      </c>
      <c r="AR36" s="493" t="str">
        <f t="shared" ca="1" si="40"/>
        <v/>
      </c>
      <c r="AS36" s="493" t="str">
        <f t="shared" ca="1" si="40"/>
        <v/>
      </c>
      <c r="AT36" s="493" t="str">
        <f t="shared" ca="1" si="40"/>
        <v/>
      </c>
      <c r="AU36" s="493" t="str">
        <f t="shared" ca="1" si="40"/>
        <v/>
      </c>
      <c r="AV36" s="492" t="str">
        <f t="shared" ca="1" si="37"/>
        <v/>
      </c>
      <c r="AW36" s="492" t="str">
        <f t="shared" ca="1" si="37"/>
        <v/>
      </c>
      <c r="AX36" s="492" t="str">
        <f t="shared" ca="1" si="37"/>
        <v/>
      </c>
      <c r="AY36" s="492" t="str">
        <f t="shared" ca="1" si="37"/>
        <v/>
      </c>
      <c r="AZ36" s="492" t="str">
        <f t="shared" ca="1" si="37"/>
        <v/>
      </c>
      <c r="BA36" s="492" t="str">
        <f t="shared" ca="1" si="37"/>
        <v/>
      </c>
      <c r="BB36" s="493" t="str">
        <f t="shared" ca="1" si="37"/>
        <v/>
      </c>
      <c r="BC36" s="493" t="str">
        <f t="shared" ca="1" si="37"/>
        <v/>
      </c>
      <c r="BD36" s="493" t="str">
        <f t="shared" ca="1" si="37"/>
        <v/>
      </c>
      <c r="BE36" s="493" t="str">
        <f t="shared" ca="1" si="37"/>
        <v/>
      </c>
      <c r="BF36" s="493" t="str">
        <f t="shared" ca="1" si="37"/>
        <v/>
      </c>
      <c r="BG36" s="493" t="str">
        <f t="shared" ca="1" si="37"/>
        <v/>
      </c>
      <c r="BH36" s="492" t="str">
        <f t="shared" ca="1" si="37"/>
        <v/>
      </c>
      <c r="BI36" s="492" t="str">
        <f t="shared" ca="1" si="37"/>
        <v/>
      </c>
      <c r="BJ36" s="492" t="str">
        <f t="shared" ca="1" si="37"/>
        <v/>
      </c>
      <c r="BK36" s="492" t="str">
        <f t="shared" ca="1" si="37"/>
        <v/>
      </c>
      <c r="BL36" s="492" t="str">
        <f t="shared" ca="1" si="38"/>
        <v/>
      </c>
      <c r="BM36" s="492" t="str">
        <f t="shared" ca="1" si="38"/>
        <v/>
      </c>
      <c r="BN36" s="493" t="str">
        <f t="shared" ca="1" si="38"/>
        <v/>
      </c>
      <c r="BO36" s="493" t="str">
        <f t="shared" ca="1" si="38"/>
        <v/>
      </c>
      <c r="BP36" s="493" t="str">
        <f t="shared" ca="1" si="38"/>
        <v/>
      </c>
      <c r="BQ36" s="493" t="str">
        <f t="shared" ca="1" si="38"/>
        <v/>
      </c>
      <c r="BR36" s="493" t="str">
        <f t="shared" ca="1" si="38"/>
        <v/>
      </c>
      <c r="BS36" s="493" t="str">
        <f t="shared" ca="1" si="38"/>
        <v/>
      </c>
      <c r="BT36" s="492" t="str">
        <f t="shared" ca="1" si="38"/>
        <v/>
      </c>
      <c r="BU36" s="492" t="str">
        <f t="shared" ca="1" si="38"/>
        <v/>
      </c>
      <c r="BV36" s="492" t="str">
        <f t="shared" ca="1" si="38"/>
        <v/>
      </c>
      <c r="BW36" s="492" t="str">
        <f t="shared" ca="1" si="38"/>
        <v/>
      </c>
      <c r="BX36" s="492" t="str">
        <f t="shared" ca="1" si="38"/>
        <v/>
      </c>
      <c r="BY36" s="492" t="str">
        <f t="shared" ca="1" si="38"/>
        <v/>
      </c>
    </row>
    <row r="37" spans="1:77" x14ac:dyDescent="0.25">
      <c r="A37" s="620"/>
      <c r="B37" s="3" t="s">
        <v>133</v>
      </c>
      <c r="E37" s="337">
        <v>1</v>
      </c>
      <c r="F37" s="337">
        <v>2.4</v>
      </c>
      <c r="G37" s="337">
        <v>0</v>
      </c>
      <c r="H37" s="42">
        <f t="shared" si="4"/>
        <v>0</v>
      </c>
      <c r="I37" s="42">
        <f t="shared" si="4"/>
        <v>0</v>
      </c>
      <c r="J37" s="32" t="str">
        <f t="shared" ca="1" si="2"/>
        <v>OK</v>
      </c>
      <c r="K37" s="623"/>
      <c r="L37" s="626"/>
      <c r="M37" s="629"/>
      <c r="N37" s="629"/>
      <c r="O37" s="617"/>
      <c r="P37" s="46"/>
      <c r="Q37" s="46"/>
      <c r="R37" s="46"/>
      <c r="S37" s="46"/>
      <c r="T37" s="46"/>
      <c r="V37" s="20">
        <f t="shared" si="5"/>
        <v>0</v>
      </c>
      <c r="W37" s="27" t="str">
        <f ca="1">INDEX(INDIRECT($AI37),$BM$9+1,W$4)</f>
        <v>None</v>
      </c>
      <c r="X37" s="27" t="str">
        <f t="shared" ref="X37:AB37" ca="1" si="50">INDEX(INDIRECT($AI37),$BM$9+1,X$4)</f>
        <v>None</v>
      </c>
      <c r="Y37" s="27">
        <f t="shared" ca="1" si="50"/>
        <v>0</v>
      </c>
      <c r="Z37" s="27">
        <f t="shared" ca="1" si="50"/>
        <v>0</v>
      </c>
      <c r="AA37" s="27">
        <f t="shared" ca="1" si="50"/>
        <v>0</v>
      </c>
      <c r="AB37" s="27">
        <f t="shared" ca="1" si="50"/>
        <v>0</v>
      </c>
      <c r="AC37" s="29">
        <f t="shared" si="7"/>
        <v>0</v>
      </c>
      <c r="AD37" s="29">
        <f t="shared" si="8"/>
        <v>0</v>
      </c>
      <c r="AE37" s="47"/>
      <c r="AF37" s="47"/>
      <c r="AG37" s="491">
        <v>28</v>
      </c>
      <c r="AH37" s="485">
        <v>1</v>
      </c>
      <c r="AI37" s="485" t="str">
        <f t="shared" si="9"/>
        <v>None</v>
      </c>
      <c r="AJ37" s="492" t="str">
        <f t="shared" ca="1" si="40"/>
        <v/>
      </c>
      <c r="AK37" s="492" t="str">
        <f t="shared" ca="1" si="40"/>
        <v/>
      </c>
      <c r="AL37" s="492" t="str">
        <f t="shared" ca="1" si="40"/>
        <v/>
      </c>
      <c r="AM37" s="492" t="str">
        <f t="shared" ca="1" si="40"/>
        <v/>
      </c>
      <c r="AN37" s="492" t="str">
        <f t="shared" ca="1" si="40"/>
        <v/>
      </c>
      <c r="AO37" s="492" t="str">
        <f t="shared" ca="1" si="40"/>
        <v/>
      </c>
      <c r="AP37" s="493" t="str">
        <f t="shared" ca="1" si="40"/>
        <v/>
      </c>
      <c r="AQ37" s="493" t="str">
        <f t="shared" ca="1" si="40"/>
        <v/>
      </c>
      <c r="AR37" s="493" t="str">
        <f t="shared" ca="1" si="40"/>
        <v/>
      </c>
      <c r="AS37" s="493" t="str">
        <f t="shared" ca="1" si="40"/>
        <v/>
      </c>
      <c r="AT37" s="493" t="str">
        <f t="shared" ca="1" si="40"/>
        <v/>
      </c>
      <c r="AU37" s="493" t="str">
        <f t="shared" ca="1" si="40"/>
        <v/>
      </c>
      <c r="AV37" s="492" t="str">
        <f t="shared" ca="1" si="37"/>
        <v/>
      </c>
      <c r="AW37" s="492" t="str">
        <f t="shared" ca="1" si="37"/>
        <v/>
      </c>
      <c r="AX37" s="492" t="str">
        <f t="shared" ca="1" si="37"/>
        <v/>
      </c>
      <c r="AY37" s="492" t="str">
        <f t="shared" ca="1" si="37"/>
        <v/>
      </c>
      <c r="AZ37" s="492" t="str">
        <f t="shared" ca="1" si="37"/>
        <v/>
      </c>
      <c r="BA37" s="492" t="str">
        <f t="shared" ca="1" si="37"/>
        <v/>
      </c>
      <c r="BB37" s="493" t="str">
        <f t="shared" ca="1" si="37"/>
        <v/>
      </c>
      <c r="BC37" s="493" t="str">
        <f t="shared" ca="1" si="37"/>
        <v/>
      </c>
      <c r="BD37" s="493" t="str">
        <f t="shared" ca="1" si="37"/>
        <v/>
      </c>
      <c r="BE37" s="493" t="str">
        <f t="shared" ca="1" si="37"/>
        <v/>
      </c>
      <c r="BF37" s="493" t="str">
        <f t="shared" ca="1" si="37"/>
        <v/>
      </c>
      <c r="BG37" s="493" t="str">
        <f t="shared" ca="1" si="37"/>
        <v/>
      </c>
      <c r="BH37" s="492" t="str">
        <f t="shared" ca="1" si="37"/>
        <v/>
      </c>
      <c r="BI37" s="492" t="str">
        <f t="shared" ca="1" si="37"/>
        <v/>
      </c>
      <c r="BJ37" s="492" t="str">
        <f t="shared" ca="1" si="37"/>
        <v/>
      </c>
      <c r="BK37" s="492" t="str">
        <f t="shared" ca="1" si="37"/>
        <v/>
      </c>
      <c r="BL37" s="492" t="str">
        <f t="shared" ca="1" si="38"/>
        <v/>
      </c>
      <c r="BM37" s="492" t="str">
        <f t="shared" ca="1" si="38"/>
        <v/>
      </c>
      <c r="BN37" s="493" t="str">
        <f t="shared" ca="1" si="38"/>
        <v/>
      </c>
      <c r="BO37" s="493" t="str">
        <f t="shared" ca="1" si="38"/>
        <v/>
      </c>
      <c r="BP37" s="493" t="str">
        <f t="shared" ca="1" si="38"/>
        <v/>
      </c>
      <c r="BQ37" s="493" t="str">
        <f t="shared" ca="1" si="38"/>
        <v/>
      </c>
      <c r="BR37" s="493" t="str">
        <f t="shared" ca="1" si="38"/>
        <v/>
      </c>
      <c r="BS37" s="493" t="str">
        <f t="shared" ca="1" si="38"/>
        <v/>
      </c>
      <c r="BT37" s="492" t="str">
        <f t="shared" ca="1" si="38"/>
        <v/>
      </c>
      <c r="BU37" s="492" t="str">
        <f t="shared" ca="1" si="38"/>
        <v/>
      </c>
      <c r="BV37" s="492" t="str">
        <f t="shared" ca="1" si="38"/>
        <v/>
      </c>
      <c r="BW37" s="492" t="str">
        <f t="shared" ca="1" si="38"/>
        <v/>
      </c>
      <c r="BX37" s="492" t="str">
        <f t="shared" ca="1" si="38"/>
        <v/>
      </c>
      <c r="BY37" s="492" t="str">
        <f t="shared" ca="1" si="38"/>
        <v/>
      </c>
    </row>
    <row r="38" spans="1:77" ht="15.75" customHeight="1" x14ac:dyDescent="0.25">
      <c r="A38" s="619" t="s">
        <v>134</v>
      </c>
      <c r="B38" s="3" t="s">
        <v>135</v>
      </c>
      <c r="E38" s="337">
        <v>1</v>
      </c>
      <c r="F38" s="337">
        <v>2.4</v>
      </c>
      <c r="G38" s="337">
        <v>0</v>
      </c>
      <c r="H38" s="42">
        <f t="shared" si="4"/>
        <v>0</v>
      </c>
      <c r="I38" s="42">
        <f t="shared" si="4"/>
        <v>0</v>
      </c>
      <c r="J38" s="32" t="str">
        <f t="shared" ca="1" si="2"/>
        <v>OK</v>
      </c>
      <c r="K38" s="621">
        <f ca="1">MIN(SUM(H38:H43),SUM(I38:I43))</f>
        <v>0</v>
      </c>
      <c r="L38" s="624">
        <v>0</v>
      </c>
      <c r="M38" s="627" t="str">
        <f t="shared" ref="M38" ca="1" si="51">IF(K38=0,"",MAX(100,0.5*MAX(H$3,I$3)/U$15))</f>
        <v/>
      </c>
      <c r="N38" s="627" t="str">
        <f ca="1">IF(K38=0,"",MAX(M38,L38*15))</f>
        <v/>
      </c>
      <c r="O38" s="616" t="str">
        <f ca="1">IF(K38=0,"",IF(M38&lt;=K38,"OK if internal bracing line", "NG if internal bracing line"))</f>
        <v/>
      </c>
      <c r="P38" s="46"/>
      <c r="Q38" s="46"/>
      <c r="R38" s="46"/>
      <c r="S38" s="46"/>
      <c r="T38" s="46"/>
      <c r="V38" s="20">
        <f t="shared" si="5"/>
        <v>0</v>
      </c>
      <c r="W38" s="27" t="str">
        <f ca="1">INDEX(INDIRECT($AI38),$BN$9+1,W$4)</f>
        <v>None</v>
      </c>
      <c r="X38" s="27" t="str">
        <f t="shared" ref="X38:AB38" ca="1" si="52">INDEX(INDIRECT($AI38),$BN$9+1,X$4)</f>
        <v>None</v>
      </c>
      <c r="Y38" s="27">
        <f t="shared" ca="1" si="52"/>
        <v>0</v>
      </c>
      <c r="Z38" s="27">
        <f t="shared" ca="1" si="52"/>
        <v>0</v>
      </c>
      <c r="AA38" s="27">
        <f t="shared" ca="1" si="52"/>
        <v>0</v>
      </c>
      <c r="AB38" s="27">
        <f t="shared" ca="1" si="52"/>
        <v>0</v>
      </c>
      <c r="AC38" s="29">
        <f t="shared" si="7"/>
        <v>0</v>
      </c>
      <c r="AD38" s="29">
        <f t="shared" si="8"/>
        <v>0</v>
      </c>
      <c r="AE38" s="47"/>
      <c r="AF38" s="47"/>
      <c r="AG38" s="491">
        <v>29</v>
      </c>
      <c r="AH38" s="485">
        <v>1</v>
      </c>
      <c r="AI38" s="485" t="str">
        <f t="shared" si="9"/>
        <v>None</v>
      </c>
      <c r="AJ38" s="492" t="str">
        <f t="shared" ca="1" si="40"/>
        <v/>
      </c>
      <c r="AK38" s="492" t="str">
        <f t="shared" ca="1" si="40"/>
        <v/>
      </c>
      <c r="AL38" s="492" t="str">
        <f t="shared" ca="1" si="40"/>
        <v/>
      </c>
      <c r="AM38" s="492" t="str">
        <f t="shared" ca="1" si="40"/>
        <v/>
      </c>
      <c r="AN38" s="492" t="str">
        <f t="shared" ca="1" si="40"/>
        <v/>
      </c>
      <c r="AO38" s="492" t="str">
        <f t="shared" ca="1" si="40"/>
        <v/>
      </c>
      <c r="AP38" s="493" t="str">
        <f t="shared" ca="1" si="40"/>
        <v/>
      </c>
      <c r="AQ38" s="493" t="str">
        <f t="shared" ca="1" si="40"/>
        <v/>
      </c>
      <c r="AR38" s="493" t="str">
        <f t="shared" ca="1" si="40"/>
        <v/>
      </c>
      <c r="AS38" s="493" t="str">
        <f t="shared" ca="1" si="40"/>
        <v/>
      </c>
      <c r="AT38" s="493" t="str">
        <f t="shared" ca="1" si="40"/>
        <v/>
      </c>
      <c r="AU38" s="493" t="str">
        <f t="shared" ca="1" si="40"/>
        <v/>
      </c>
      <c r="AV38" s="492" t="str">
        <f t="shared" ca="1" si="37"/>
        <v/>
      </c>
      <c r="AW38" s="492" t="str">
        <f t="shared" ca="1" si="37"/>
        <v/>
      </c>
      <c r="AX38" s="492" t="str">
        <f t="shared" ca="1" si="37"/>
        <v/>
      </c>
      <c r="AY38" s="492" t="str">
        <f t="shared" ca="1" si="37"/>
        <v/>
      </c>
      <c r="AZ38" s="492" t="str">
        <f t="shared" ca="1" si="37"/>
        <v/>
      </c>
      <c r="BA38" s="492" t="str">
        <f t="shared" ca="1" si="37"/>
        <v/>
      </c>
      <c r="BB38" s="493" t="str">
        <f t="shared" ca="1" si="37"/>
        <v/>
      </c>
      <c r="BC38" s="493" t="str">
        <f t="shared" ca="1" si="37"/>
        <v/>
      </c>
      <c r="BD38" s="493" t="str">
        <f t="shared" ca="1" si="37"/>
        <v/>
      </c>
      <c r="BE38" s="493" t="str">
        <f t="shared" ca="1" si="37"/>
        <v/>
      </c>
      <c r="BF38" s="493" t="str">
        <f t="shared" ca="1" si="37"/>
        <v/>
      </c>
      <c r="BG38" s="493" t="str">
        <f t="shared" ca="1" si="37"/>
        <v/>
      </c>
      <c r="BH38" s="492" t="str">
        <f t="shared" ca="1" si="37"/>
        <v/>
      </c>
      <c r="BI38" s="492" t="str">
        <f t="shared" ca="1" si="37"/>
        <v/>
      </c>
      <c r="BJ38" s="492" t="str">
        <f t="shared" ca="1" si="37"/>
        <v/>
      </c>
      <c r="BK38" s="492" t="str">
        <f t="shared" ca="1" si="37"/>
        <v/>
      </c>
      <c r="BL38" s="492" t="str">
        <f t="shared" ca="1" si="38"/>
        <v/>
      </c>
      <c r="BM38" s="492" t="str">
        <f t="shared" ca="1" si="38"/>
        <v/>
      </c>
      <c r="BN38" s="493" t="str">
        <f t="shared" ca="1" si="38"/>
        <v/>
      </c>
      <c r="BO38" s="493" t="str">
        <f t="shared" ca="1" si="38"/>
        <v/>
      </c>
      <c r="BP38" s="493" t="str">
        <f t="shared" ca="1" si="38"/>
        <v/>
      </c>
      <c r="BQ38" s="493" t="str">
        <f t="shared" ca="1" si="38"/>
        <v/>
      </c>
      <c r="BR38" s="493" t="str">
        <f t="shared" ca="1" si="38"/>
        <v/>
      </c>
      <c r="BS38" s="493" t="str">
        <f t="shared" ca="1" si="38"/>
        <v/>
      </c>
      <c r="BT38" s="492" t="str">
        <f t="shared" ca="1" si="38"/>
        <v/>
      </c>
      <c r="BU38" s="492" t="str">
        <f t="shared" ca="1" si="38"/>
        <v/>
      </c>
      <c r="BV38" s="492" t="str">
        <f t="shared" ca="1" si="38"/>
        <v/>
      </c>
      <c r="BW38" s="492" t="str">
        <f t="shared" ca="1" si="38"/>
        <v/>
      </c>
      <c r="BX38" s="492" t="str">
        <f t="shared" ca="1" si="38"/>
        <v/>
      </c>
      <c r="BY38" s="492" t="str">
        <f t="shared" ca="1" si="38"/>
        <v/>
      </c>
    </row>
    <row r="39" spans="1:77" x14ac:dyDescent="0.25">
      <c r="A39" s="620"/>
      <c r="B39" s="3" t="s">
        <v>136</v>
      </c>
      <c r="E39" s="337">
        <v>1</v>
      </c>
      <c r="F39" s="337">
        <v>2.4</v>
      </c>
      <c r="G39" s="337">
        <v>0</v>
      </c>
      <c r="H39" s="42">
        <f t="shared" si="4"/>
        <v>0</v>
      </c>
      <c r="I39" s="42">
        <f t="shared" si="4"/>
        <v>0</v>
      </c>
      <c r="J39" s="32" t="str">
        <f t="shared" ca="1" si="2"/>
        <v>OK</v>
      </c>
      <c r="K39" s="622"/>
      <c r="L39" s="625"/>
      <c r="M39" s="628"/>
      <c r="N39" s="628"/>
      <c r="O39" s="617"/>
      <c r="P39" s="46"/>
      <c r="Q39" s="46"/>
      <c r="R39" s="46"/>
      <c r="S39" s="46"/>
      <c r="T39" s="46"/>
      <c r="V39" s="20">
        <f t="shared" si="5"/>
        <v>0</v>
      </c>
      <c r="W39" s="27" t="str">
        <f ca="1">INDEX(INDIRECT($AI39),$BO$9+1,W$4)</f>
        <v>None</v>
      </c>
      <c r="X39" s="27" t="str">
        <f t="shared" ref="X39:AB39" ca="1" si="53">INDEX(INDIRECT($AI39),$BO$9+1,X$4)</f>
        <v>None</v>
      </c>
      <c r="Y39" s="27">
        <f t="shared" ca="1" si="53"/>
        <v>0</v>
      </c>
      <c r="Z39" s="27">
        <f t="shared" ca="1" si="53"/>
        <v>0</v>
      </c>
      <c r="AA39" s="27">
        <f t="shared" ca="1" si="53"/>
        <v>0</v>
      </c>
      <c r="AB39" s="27">
        <f t="shared" ca="1" si="53"/>
        <v>0</v>
      </c>
      <c r="AC39" s="29">
        <f t="shared" si="7"/>
        <v>0</v>
      </c>
      <c r="AD39" s="29">
        <f t="shared" si="8"/>
        <v>0</v>
      </c>
      <c r="AE39" s="47"/>
      <c r="AF39" s="47"/>
      <c r="AG39" s="491">
        <v>30</v>
      </c>
      <c r="AH39" s="485">
        <v>1</v>
      </c>
      <c r="AI39" s="485" t="str">
        <f t="shared" si="9"/>
        <v>None</v>
      </c>
      <c r="AJ39" s="492" t="str">
        <f t="shared" ca="1" si="40"/>
        <v/>
      </c>
      <c r="AK39" s="492" t="str">
        <f t="shared" ca="1" si="40"/>
        <v/>
      </c>
      <c r="AL39" s="492" t="str">
        <f t="shared" ca="1" si="40"/>
        <v/>
      </c>
      <c r="AM39" s="492" t="str">
        <f t="shared" ca="1" si="40"/>
        <v/>
      </c>
      <c r="AN39" s="492" t="str">
        <f t="shared" ca="1" si="40"/>
        <v/>
      </c>
      <c r="AO39" s="492" t="str">
        <f t="shared" ca="1" si="40"/>
        <v/>
      </c>
      <c r="AP39" s="493" t="str">
        <f t="shared" ca="1" si="40"/>
        <v/>
      </c>
      <c r="AQ39" s="493" t="str">
        <f t="shared" ca="1" si="40"/>
        <v/>
      </c>
      <c r="AR39" s="493" t="str">
        <f t="shared" ca="1" si="40"/>
        <v/>
      </c>
      <c r="AS39" s="493" t="str">
        <f t="shared" ca="1" si="40"/>
        <v/>
      </c>
      <c r="AT39" s="493" t="str">
        <f t="shared" ca="1" si="40"/>
        <v/>
      </c>
      <c r="AU39" s="493" t="str">
        <f t="shared" ca="1" si="40"/>
        <v/>
      </c>
      <c r="AV39" s="492" t="str">
        <f t="shared" ca="1" si="37"/>
        <v/>
      </c>
      <c r="AW39" s="492" t="str">
        <f t="shared" ca="1" si="37"/>
        <v/>
      </c>
      <c r="AX39" s="492" t="str">
        <f t="shared" ca="1" si="37"/>
        <v/>
      </c>
      <c r="AY39" s="492" t="str">
        <f t="shared" ca="1" si="37"/>
        <v/>
      </c>
      <c r="AZ39" s="492" t="str">
        <f t="shared" ca="1" si="37"/>
        <v/>
      </c>
      <c r="BA39" s="492" t="str">
        <f t="shared" ca="1" si="37"/>
        <v/>
      </c>
      <c r="BB39" s="493" t="str">
        <f t="shared" ca="1" si="37"/>
        <v/>
      </c>
      <c r="BC39" s="493" t="str">
        <f t="shared" ca="1" si="37"/>
        <v/>
      </c>
      <c r="BD39" s="493" t="str">
        <f t="shared" ca="1" si="37"/>
        <v/>
      </c>
      <c r="BE39" s="493" t="str">
        <f t="shared" ca="1" si="37"/>
        <v/>
      </c>
      <c r="BF39" s="493" t="str">
        <f t="shared" ca="1" si="37"/>
        <v/>
      </c>
      <c r="BG39" s="493" t="str">
        <f t="shared" ca="1" si="37"/>
        <v/>
      </c>
      <c r="BH39" s="492" t="str">
        <f t="shared" ca="1" si="37"/>
        <v/>
      </c>
      <c r="BI39" s="492" t="str">
        <f t="shared" ca="1" si="37"/>
        <v/>
      </c>
      <c r="BJ39" s="492" t="str">
        <f t="shared" ca="1" si="37"/>
        <v/>
      </c>
      <c r="BK39" s="492" t="str">
        <f t="shared" ca="1" si="37"/>
        <v/>
      </c>
      <c r="BL39" s="492" t="str">
        <f t="shared" ca="1" si="38"/>
        <v/>
      </c>
      <c r="BM39" s="492" t="str">
        <f t="shared" ca="1" si="38"/>
        <v/>
      </c>
      <c r="BN39" s="493" t="str">
        <f t="shared" ca="1" si="38"/>
        <v/>
      </c>
      <c r="BO39" s="493" t="str">
        <f t="shared" ca="1" si="38"/>
        <v/>
      </c>
      <c r="BP39" s="493" t="str">
        <f t="shared" ca="1" si="38"/>
        <v/>
      </c>
      <c r="BQ39" s="493" t="str">
        <f t="shared" ca="1" si="38"/>
        <v/>
      </c>
      <c r="BR39" s="493" t="str">
        <f t="shared" ca="1" si="38"/>
        <v/>
      </c>
      <c r="BS39" s="493" t="str">
        <f t="shared" ca="1" si="38"/>
        <v/>
      </c>
      <c r="BT39" s="492" t="str">
        <f t="shared" ca="1" si="38"/>
        <v/>
      </c>
      <c r="BU39" s="492" t="str">
        <f t="shared" ca="1" si="38"/>
        <v/>
      </c>
      <c r="BV39" s="492" t="str">
        <f t="shared" ca="1" si="38"/>
        <v/>
      </c>
      <c r="BW39" s="492" t="str">
        <f t="shared" ca="1" si="38"/>
        <v/>
      </c>
      <c r="BX39" s="492" t="str">
        <f t="shared" ca="1" si="38"/>
        <v/>
      </c>
      <c r="BY39" s="492" t="str">
        <f t="shared" ca="1" si="38"/>
        <v/>
      </c>
    </row>
    <row r="40" spans="1:77" x14ac:dyDescent="0.25">
      <c r="A40" s="620"/>
      <c r="B40" s="3" t="s">
        <v>137</v>
      </c>
      <c r="E40" s="337">
        <v>1</v>
      </c>
      <c r="F40" s="337">
        <v>2.4</v>
      </c>
      <c r="G40" s="337">
        <v>0</v>
      </c>
      <c r="H40" s="42">
        <f t="shared" si="4"/>
        <v>0</v>
      </c>
      <c r="I40" s="42">
        <f t="shared" si="4"/>
        <v>0</v>
      </c>
      <c r="J40" s="32" t="str">
        <f t="shared" ca="1" si="2"/>
        <v>OK</v>
      </c>
      <c r="K40" s="622"/>
      <c r="L40" s="625"/>
      <c r="M40" s="628"/>
      <c r="N40" s="628"/>
      <c r="O40" s="617"/>
      <c r="P40" s="46"/>
      <c r="Q40" s="46"/>
      <c r="R40" s="46"/>
      <c r="S40" s="46"/>
      <c r="T40" s="46"/>
      <c r="V40" s="20">
        <f t="shared" si="5"/>
        <v>0</v>
      </c>
      <c r="W40" s="27" t="str">
        <f ca="1">INDEX(INDIRECT($AI40),$BP$9+1,W$4)</f>
        <v>None</v>
      </c>
      <c r="X40" s="27" t="str">
        <f t="shared" ref="X40:AB40" ca="1" si="54">INDEX(INDIRECT($AI40),$BP$9+1,X$4)</f>
        <v>None</v>
      </c>
      <c r="Y40" s="27">
        <f t="shared" ca="1" si="54"/>
        <v>0</v>
      </c>
      <c r="Z40" s="27">
        <f t="shared" ca="1" si="54"/>
        <v>0</v>
      </c>
      <c r="AA40" s="27">
        <f t="shared" ca="1" si="54"/>
        <v>0</v>
      </c>
      <c r="AB40" s="27">
        <f t="shared" ca="1" si="54"/>
        <v>0</v>
      </c>
      <c r="AC40" s="29">
        <f t="shared" si="7"/>
        <v>0</v>
      </c>
      <c r="AD40" s="29">
        <f t="shared" si="8"/>
        <v>0</v>
      </c>
      <c r="AE40" s="47"/>
      <c r="AF40" s="47"/>
      <c r="AG40" s="491">
        <v>31</v>
      </c>
      <c r="AH40" s="485">
        <v>1</v>
      </c>
      <c r="AI40" s="485" t="str">
        <f t="shared" si="9"/>
        <v>None</v>
      </c>
      <c r="AJ40" s="492" t="str">
        <f t="shared" ca="1" si="40"/>
        <v/>
      </c>
      <c r="AK40" s="492" t="str">
        <f t="shared" ca="1" si="40"/>
        <v/>
      </c>
      <c r="AL40" s="492" t="str">
        <f t="shared" ca="1" si="40"/>
        <v/>
      </c>
      <c r="AM40" s="492" t="str">
        <f t="shared" ca="1" si="40"/>
        <v/>
      </c>
      <c r="AN40" s="492" t="str">
        <f t="shared" ca="1" si="40"/>
        <v/>
      </c>
      <c r="AO40" s="492" t="str">
        <f t="shared" ca="1" si="40"/>
        <v/>
      </c>
      <c r="AP40" s="493" t="str">
        <f t="shared" ca="1" si="40"/>
        <v/>
      </c>
      <c r="AQ40" s="493" t="str">
        <f t="shared" ca="1" si="40"/>
        <v/>
      </c>
      <c r="AR40" s="493" t="str">
        <f t="shared" ca="1" si="40"/>
        <v/>
      </c>
      <c r="AS40" s="493" t="str">
        <f t="shared" ca="1" si="40"/>
        <v/>
      </c>
      <c r="AT40" s="493" t="str">
        <f t="shared" ca="1" si="40"/>
        <v/>
      </c>
      <c r="AU40" s="493" t="str">
        <f t="shared" ca="1" si="40"/>
        <v/>
      </c>
      <c r="AV40" s="492" t="str">
        <f t="shared" ca="1" si="37"/>
        <v/>
      </c>
      <c r="AW40" s="492" t="str">
        <f t="shared" ca="1" si="37"/>
        <v/>
      </c>
      <c r="AX40" s="492" t="str">
        <f t="shared" ca="1" si="37"/>
        <v/>
      </c>
      <c r="AY40" s="492" t="str">
        <f t="shared" ca="1" si="37"/>
        <v/>
      </c>
      <c r="AZ40" s="492" t="str">
        <f t="shared" ca="1" si="37"/>
        <v/>
      </c>
      <c r="BA40" s="492" t="str">
        <f t="shared" ca="1" si="37"/>
        <v/>
      </c>
      <c r="BB40" s="493" t="str">
        <f t="shared" ca="1" si="37"/>
        <v/>
      </c>
      <c r="BC40" s="493" t="str">
        <f t="shared" ca="1" si="37"/>
        <v/>
      </c>
      <c r="BD40" s="493" t="str">
        <f t="shared" ca="1" si="37"/>
        <v/>
      </c>
      <c r="BE40" s="493" t="str">
        <f t="shared" ca="1" si="37"/>
        <v/>
      </c>
      <c r="BF40" s="493" t="str">
        <f t="shared" ca="1" si="37"/>
        <v/>
      </c>
      <c r="BG40" s="493" t="str">
        <f t="shared" ca="1" si="37"/>
        <v/>
      </c>
      <c r="BH40" s="492" t="str">
        <f t="shared" ca="1" si="37"/>
        <v/>
      </c>
      <c r="BI40" s="492" t="str">
        <f t="shared" ca="1" si="37"/>
        <v/>
      </c>
      <c r="BJ40" s="492" t="str">
        <f t="shared" ca="1" si="37"/>
        <v/>
      </c>
      <c r="BK40" s="492" t="str">
        <f t="shared" ca="1" si="37"/>
        <v/>
      </c>
      <c r="BL40" s="492" t="str">
        <f t="shared" ca="1" si="38"/>
        <v/>
      </c>
      <c r="BM40" s="492" t="str">
        <f t="shared" ca="1" si="38"/>
        <v/>
      </c>
      <c r="BN40" s="493" t="str">
        <f t="shared" ca="1" si="38"/>
        <v/>
      </c>
      <c r="BO40" s="493" t="str">
        <f t="shared" ca="1" si="38"/>
        <v/>
      </c>
      <c r="BP40" s="493" t="str">
        <f t="shared" ca="1" si="38"/>
        <v/>
      </c>
      <c r="BQ40" s="493" t="str">
        <f t="shared" ca="1" si="38"/>
        <v/>
      </c>
      <c r="BR40" s="493" t="str">
        <f t="shared" ca="1" si="38"/>
        <v/>
      </c>
      <c r="BS40" s="493" t="str">
        <f t="shared" ca="1" si="38"/>
        <v/>
      </c>
      <c r="BT40" s="492" t="str">
        <f t="shared" ca="1" si="38"/>
        <v/>
      </c>
      <c r="BU40" s="492" t="str">
        <f t="shared" ca="1" si="38"/>
        <v/>
      </c>
      <c r="BV40" s="492" t="str">
        <f t="shared" ca="1" si="38"/>
        <v/>
      </c>
      <c r="BW40" s="492" t="str">
        <f t="shared" ca="1" si="38"/>
        <v/>
      </c>
      <c r="BX40" s="492" t="str">
        <f t="shared" ca="1" si="38"/>
        <v/>
      </c>
      <c r="BY40" s="492" t="str">
        <f t="shared" ca="1" si="38"/>
        <v/>
      </c>
    </row>
    <row r="41" spans="1:77" ht="15" customHeight="1" x14ac:dyDescent="0.25">
      <c r="A41" s="620"/>
      <c r="B41" s="3" t="s">
        <v>138</v>
      </c>
      <c r="E41" s="337">
        <v>1</v>
      </c>
      <c r="F41" s="337">
        <v>2.4</v>
      </c>
      <c r="G41" s="337">
        <v>0</v>
      </c>
      <c r="H41" s="42">
        <f t="shared" si="4"/>
        <v>0</v>
      </c>
      <c r="I41" s="42">
        <f t="shared" si="4"/>
        <v>0</v>
      </c>
      <c r="J41" s="32" t="str">
        <f t="shared" ca="1" si="2"/>
        <v>OK</v>
      </c>
      <c r="K41" s="622"/>
      <c r="L41" s="625"/>
      <c r="M41" s="628"/>
      <c r="N41" s="628"/>
      <c r="O41" s="616" t="str">
        <f ca="1">IF(K38=0,"",IF(N38&lt;=K38,"OK if external bracing line", "NG if external bracing line"))</f>
        <v/>
      </c>
      <c r="P41" s="46"/>
      <c r="Q41" s="46"/>
      <c r="R41" s="46"/>
      <c r="S41" s="46"/>
      <c r="T41" s="46"/>
      <c r="V41" s="20">
        <f t="shared" si="5"/>
        <v>0</v>
      </c>
      <c r="W41" s="27" t="str">
        <f ca="1">INDEX(INDIRECT($AI41),$BQ$9+1,W$4)</f>
        <v>None</v>
      </c>
      <c r="X41" s="27" t="str">
        <f t="shared" ref="X41:AB41" ca="1" si="55">INDEX(INDIRECT($AI41),$BQ$9+1,X$4)</f>
        <v>None</v>
      </c>
      <c r="Y41" s="27">
        <f t="shared" ca="1" si="55"/>
        <v>0</v>
      </c>
      <c r="Z41" s="27">
        <f t="shared" ca="1" si="55"/>
        <v>0</v>
      </c>
      <c r="AA41" s="27">
        <f t="shared" ca="1" si="55"/>
        <v>0</v>
      </c>
      <c r="AB41" s="27">
        <f t="shared" ca="1" si="55"/>
        <v>0</v>
      </c>
      <c r="AC41" s="29">
        <f t="shared" si="7"/>
        <v>0</v>
      </c>
      <c r="AD41" s="29">
        <f t="shared" si="8"/>
        <v>0</v>
      </c>
      <c r="AE41" s="47"/>
      <c r="AF41" s="47"/>
      <c r="AG41" s="491">
        <v>32</v>
      </c>
      <c r="AH41" s="485">
        <v>1</v>
      </c>
      <c r="AI41" s="485" t="str">
        <f t="shared" si="9"/>
        <v>None</v>
      </c>
      <c r="AJ41" s="492" t="str">
        <f t="shared" ca="1" si="40"/>
        <v/>
      </c>
      <c r="AK41" s="492" t="str">
        <f t="shared" ca="1" si="40"/>
        <v/>
      </c>
      <c r="AL41" s="492" t="str">
        <f t="shared" ca="1" si="40"/>
        <v/>
      </c>
      <c r="AM41" s="492" t="str">
        <f t="shared" ca="1" si="40"/>
        <v/>
      </c>
      <c r="AN41" s="492" t="str">
        <f t="shared" ca="1" si="40"/>
        <v/>
      </c>
      <c r="AO41" s="492" t="str">
        <f t="shared" ca="1" si="40"/>
        <v/>
      </c>
      <c r="AP41" s="493" t="str">
        <f t="shared" ca="1" si="40"/>
        <v/>
      </c>
      <c r="AQ41" s="493" t="str">
        <f t="shared" ca="1" si="40"/>
        <v/>
      </c>
      <c r="AR41" s="493" t="str">
        <f t="shared" ca="1" si="40"/>
        <v/>
      </c>
      <c r="AS41" s="493" t="str">
        <f t="shared" ca="1" si="40"/>
        <v/>
      </c>
      <c r="AT41" s="493" t="str">
        <f t="shared" ca="1" si="40"/>
        <v/>
      </c>
      <c r="AU41" s="493" t="str">
        <f t="shared" ca="1" si="40"/>
        <v/>
      </c>
      <c r="AV41" s="492" t="str">
        <f t="shared" ca="1" si="37"/>
        <v/>
      </c>
      <c r="AW41" s="492" t="str">
        <f t="shared" ca="1" si="37"/>
        <v/>
      </c>
      <c r="AX41" s="492" t="str">
        <f t="shared" ca="1" si="37"/>
        <v/>
      </c>
      <c r="AY41" s="492" t="str">
        <f t="shared" ca="1" si="37"/>
        <v/>
      </c>
      <c r="AZ41" s="492" t="str">
        <f t="shared" ca="1" si="37"/>
        <v/>
      </c>
      <c r="BA41" s="492" t="str">
        <f t="shared" ca="1" si="37"/>
        <v/>
      </c>
      <c r="BB41" s="493" t="str">
        <f t="shared" ca="1" si="37"/>
        <v/>
      </c>
      <c r="BC41" s="493" t="str">
        <f t="shared" ca="1" si="37"/>
        <v/>
      </c>
      <c r="BD41" s="493" t="str">
        <f t="shared" ca="1" si="37"/>
        <v/>
      </c>
      <c r="BE41" s="493" t="str">
        <f t="shared" ca="1" si="37"/>
        <v/>
      </c>
      <c r="BF41" s="493" t="str">
        <f t="shared" ca="1" si="37"/>
        <v/>
      </c>
      <c r="BG41" s="493" t="str">
        <f t="shared" ca="1" si="37"/>
        <v/>
      </c>
      <c r="BH41" s="492" t="str">
        <f t="shared" ca="1" si="37"/>
        <v/>
      </c>
      <c r="BI41" s="492" t="str">
        <f t="shared" ca="1" si="37"/>
        <v/>
      </c>
      <c r="BJ41" s="492" t="str">
        <f t="shared" ca="1" si="37"/>
        <v/>
      </c>
      <c r="BK41" s="492" t="str">
        <f t="shared" ca="1" si="37"/>
        <v/>
      </c>
      <c r="BL41" s="492" t="str">
        <f t="shared" ca="1" si="38"/>
        <v/>
      </c>
      <c r="BM41" s="492" t="str">
        <f t="shared" ca="1" si="38"/>
        <v/>
      </c>
      <c r="BN41" s="493" t="str">
        <f t="shared" ca="1" si="38"/>
        <v/>
      </c>
      <c r="BO41" s="493" t="str">
        <f t="shared" ca="1" si="38"/>
        <v/>
      </c>
      <c r="BP41" s="493" t="str">
        <f t="shared" ca="1" si="38"/>
        <v/>
      </c>
      <c r="BQ41" s="493" t="str">
        <f t="shared" ca="1" si="38"/>
        <v/>
      </c>
      <c r="BR41" s="493" t="str">
        <f t="shared" ca="1" si="38"/>
        <v/>
      </c>
      <c r="BS41" s="493" t="str">
        <f t="shared" ca="1" si="38"/>
        <v/>
      </c>
      <c r="BT41" s="492" t="str">
        <f t="shared" ca="1" si="38"/>
        <v/>
      </c>
      <c r="BU41" s="492" t="str">
        <f t="shared" ca="1" si="38"/>
        <v/>
      </c>
      <c r="BV41" s="492" t="str">
        <f t="shared" ca="1" si="38"/>
        <v/>
      </c>
      <c r="BW41" s="492" t="str">
        <f t="shared" ca="1" si="38"/>
        <v/>
      </c>
      <c r="BX41" s="492" t="str">
        <f t="shared" ca="1" si="38"/>
        <v/>
      </c>
      <c r="BY41" s="492" t="str">
        <f t="shared" ca="1" si="38"/>
        <v/>
      </c>
    </row>
    <row r="42" spans="1:77" x14ac:dyDescent="0.25">
      <c r="A42" s="620"/>
      <c r="B42" s="3" t="s">
        <v>139</v>
      </c>
      <c r="E42" s="337">
        <v>1</v>
      </c>
      <c r="F42" s="337">
        <v>2.4</v>
      </c>
      <c r="G42" s="337">
        <v>0</v>
      </c>
      <c r="H42" s="42">
        <f t="shared" ca="1" si="4"/>
        <v>0</v>
      </c>
      <c r="I42" s="42">
        <f t="shared" ca="1" si="4"/>
        <v>0</v>
      </c>
      <c r="J42" s="32" t="str">
        <f t="shared" ca="1" si="2"/>
        <v>Insufficient</v>
      </c>
      <c r="K42" s="622"/>
      <c r="L42" s="625"/>
      <c r="M42" s="628"/>
      <c r="N42" s="628"/>
      <c r="O42" s="617"/>
      <c r="P42" s="46"/>
      <c r="Q42" s="46"/>
      <c r="R42" s="46"/>
      <c r="S42" s="46"/>
      <c r="T42" s="46"/>
      <c r="V42" s="20">
        <f t="shared" ca="1" si="5"/>
        <v>3</v>
      </c>
      <c r="W42" s="27" t="str">
        <f ca="1">INDEX(INDIRECT($AI42),$BR$9+1,W$4)</f>
        <v>Masonry</v>
      </c>
      <c r="X42" s="27" t="str">
        <f t="shared" ref="X42:AB42" ca="1" si="56">INDEX(INDIRECT($AI42),$BR$9+1,X$4)</f>
        <v>M3 (3.0-4.5m)</v>
      </c>
      <c r="Y42" s="27">
        <f t="shared" ca="1" si="56"/>
        <v>3</v>
      </c>
      <c r="Z42" s="27">
        <f t="shared" ca="1" si="56"/>
        <v>0</v>
      </c>
      <c r="AA42" s="27">
        <f t="shared" ca="1" si="56"/>
        <v>0</v>
      </c>
      <c r="AB42" s="27">
        <f t="shared" ca="1" si="56"/>
        <v>0</v>
      </c>
      <c r="AC42" s="29">
        <f t="shared" ca="1" si="7"/>
        <v>0</v>
      </c>
      <c r="AD42" s="29">
        <f t="shared" ca="1" si="8"/>
        <v>0</v>
      </c>
      <c r="AG42" s="41"/>
      <c r="AH42" s="485">
        <v>3</v>
      </c>
      <c r="AI42" s="40" t="str">
        <f t="shared" si="9"/>
        <v>UserDefined</v>
      </c>
    </row>
    <row r="43" spans="1:77" x14ac:dyDescent="0.25">
      <c r="A43" s="620"/>
      <c r="B43" s="3" t="s">
        <v>140</v>
      </c>
      <c r="E43" s="337">
        <v>1</v>
      </c>
      <c r="F43" s="337">
        <v>2.4</v>
      </c>
      <c r="G43" s="337">
        <v>0</v>
      </c>
      <c r="H43" s="42">
        <f t="shared" si="4"/>
        <v>0</v>
      </c>
      <c r="I43" s="42">
        <f t="shared" si="4"/>
        <v>0</v>
      </c>
      <c r="J43" s="32" t="str">
        <f t="shared" ca="1" si="2"/>
        <v>OK</v>
      </c>
      <c r="K43" s="623"/>
      <c r="L43" s="626"/>
      <c r="M43" s="629"/>
      <c r="N43" s="629"/>
      <c r="O43" s="617"/>
      <c r="P43" s="46"/>
      <c r="Q43" s="46"/>
      <c r="R43" s="46"/>
      <c r="S43" s="46"/>
      <c r="T43" s="46"/>
      <c r="V43" s="20">
        <f t="shared" si="5"/>
        <v>0</v>
      </c>
      <c r="W43" s="27" t="str">
        <f ca="1">INDEX(INDIRECT($AI43),$BS$9+1,W$4)</f>
        <v>None</v>
      </c>
      <c r="X43" s="27" t="str">
        <f t="shared" ref="X43:AB43" ca="1" si="57">INDEX(INDIRECT($AI43),$BS$9+1,X$4)</f>
        <v>None</v>
      </c>
      <c r="Y43" s="27">
        <f t="shared" ca="1" si="57"/>
        <v>0</v>
      </c>
      <c r="Z43" s="27">
        <f t="shared" ca="1" si="57"/>
        <v>0</v>
      </c>
      <c r="AA43" s="27">
        <f t="shared" ca="1" si="57"/>
        <v>0</v>
      </c>
      <c r="AB43" s="27">
        <f t="shared" ca="1" si="57"/>
        <v>0</v>
      </c>
      <c r="AC43" s="29">
        <f t="shared" si="7"/>
        <v>0</v>
      </c>
      <c r="AD43" s="29">
        <f t="shared" si="8"/>
        <v>0</v>
      </c>
      <c r="AG43" s="41"/>
      <c r="AH43" s="485">
        <v>1</v>
      </c>
      <c r="AI43" s="40" t="str">
        <f t="shared" si="9"/>
        <v>None</v>
      </c>
    </row>
    <row r="44" spans="1:77" ht="15.75" customHeight="1" x14ac:dyDescent="0.25">
      <c r="A44" s="619" t="s">
        <v>141</v>
      </c>
      <c r="B44" s="3" t="s">
        <v>142</v>
      </c>
      <c r="E44" s="337">
        <v>1</v>
      </c>
      <c r="F44" s="337">
        <v>2.4</v>
      </c>
      <c r="G44" s="337">
        <v>0</v>
      </c>
      <c r="H44" s="42">
        <f t="shared" si="4"/>
        <v>0</v>
      </c>
      <c r="I44" s="42">
        <f t="shared" si="4"/>
        <v>0</v>
      </c>
      <c r="J44" s="32" t="str">
        <f t="shared" ca="1" si="2"/>
        <v>OK</v>
      </c>
      <c r="K44" s="621">
        <f ca="1">MIN(SUM(H44:H49),SUM(I44:I49))</f>
        <v>0</v>
      </c>
      <c r="L44" s="624">
        <v>0</v>
      </c>
      <c r="M44" s="627" t="str">
        <f t="shared" ref="M44" ca="1" si="58">IF(K44=0,"",MAX(100,0.5*MAX(H$3,I$3)/U$15))</f>
        <v/>
      </c>
      <c r="N44" s="627" t="str">
        <f ca="1">IF(K44=0,"",MAX(M44,L44*15))</f>
        <v/>
      </c>
      <c r="O44" s="616" t="str">
        <f ca="1">IF(K44=0,"",IF(M44&lt;=K44,"OK if internal bracing line", "NG if internal bracing line"))</f>
        <v/>
      </c>
      <c r="P44" s="46"/>
      <c r="Q44" s="46"/>
      <c r="R44" s="46"/>
      <c r="S44" s="46"/>
      <c r="T44" s="46"/>
      <c r="V44" s="20">
        <f t="shared" si="5"/>
        <v>0</v>
      </c>
      <c r="W44" s="27" t="str">
        <f ca="1">INDEX(INDIRECT($AI44),$BT$9+1,W$4)</f>
        <v>None</v>
      </c>
      <c r="X44" s="27" t="str">
        <f t="shared" ref="X44:AB44" ca="1" si="59">INDEX(INDIRECT($AI44),$BT$9+1,X$4)</f>
        <v>None</v>
      </c>
      <c r="Y44" s="27">
        <f t="shared" ca="1" si="59"/>
        <v>0</v>
      </c>
      <c r="Z44" s="27">
        <f t="shared" ca="1" si="59"/>
        <v>0</v>
      </c>
      <c r="AA44" s="27">
        <f t="shared" ca="1" si="59"/>
        <v>0</v>
      </c>
      <c r="AB44" s="27">
        <f t="shared" ca="1" si="59"/>
        <v>0</v>
      </c>
      <c r="AC44" s="29">
        <f t="shared" si="7"/>
        <v>0</v>
      </c>
      <c r="AD44" s="29">
        <f t="shared" si="8"/>
        <v>0</v>
      </c>
      <c r="AG44" s="41"/>
      <c r="AH44" s="485">
        <v>1</v>
      </c>
      <c r="AI44" s="40" t="str">
        <f t="shared" si="9"/>
        <v>None</v>
      </c>
    </row>
    <row r="45" spans="1:77" x14ac:dyDescent="0.25">
      <c r="A45" s="620"/>
      <c r="B45" s="3" t="s">
        <v>143</v>
      </c>
      <c r="E45" s="337">
        <v>1</v>
      </c>
      <c r="F45" s="337">
        <v>2.4</v>
      </c>
      <c r="G45" s="337">
        <v>0</v>
      </c>
      <c r="H45" s="42">
        <f t="shared" si="4"/>
        <v>0</v>
      </c>
      <c r="I45" s="42">
        <f t="shared" si="4"/>
        <v>0</v>
      </c>
      <c r="J45" s="32" t="str">
        <f t="shared" ca="1" si="2"/>
        <v>OK</v>
      </c>
      <c r="K45" s="622"/>
      <c r="L45" s="625"/>
      <c r="M45" s="628"/>
      <c r="N45" s="628"/>
      <c r="O45" s="617"/>
      <c r="P45" s="46"/>
      <c r="Q45" s="46"/>
      <c r="R45" s="46"/>
      <c r="S45" s="46"/>
      <c r="T45" s="46"/>
      <c r="V45" s="20">
        <f t="shared" si="5"/>
        <v>0</v>
      </c>
      <c r="W45" s="27" t="str">
        <f ca="1">INDEX(INDIRECT($AI45),$BU$9+1,W$4)</f>
        <v>None</v>
      </c>
      <c r="X45" s="27" t="str">
        <f t="shared" ref="X45:AB45" ca="1" si="60">INDEX(INDIRECT($AI45),$BU$9+1,X$4)</f>
        <v>None</v>
      </c>
      <c r="Y45" s="27">
        <f t="shared" ca="1" si="60"/>
        <v>0</v>
      </c>
      <c r="Z45" s="27">
        <f t="shared" ca="1" si="60"/>
        <v>0</v>
      </c>
      <c r="AA45" s="27">
        <f t="shared" ca="1" si="60"/>
        <v>0</v>
      </c>
      <c r="AB45" s="27">
        <f t="shared" ca="1" si="60"/>
        <v>0</v>
      </c>
      <c r="AC45" s="29">
        <f t="shared" si="7"/>
        <v>0</v>
      </c>
      <c r="AD45" s="29">
        <f t="shared" si="8"/>
        <v>0</v>
      </c>
      <c r="AG45" s="41"/>
      <c r="AH45" s="485">
        <v>1</v>
      </c>
      <c r="AI45" s="40" t="str">
        <f t="shared" si="9"/>
        <v>None</v>
      </c>
    </row>
    <row r="46" spans="1:77" x14ac:dyDescent="0.25">
      <c r="A46" s="620"/>
      <c r="B46" s="3" t="s">
        <v>144</v>
      </c>
      <c r="E46" s="337">
        <v>1</v>
      </c>
      <c r="F46" s="337">
        <v>2.4</v>
      </c>
      <c r="G46" s="337">
        <v>0</v>
      </c>
      <c r="H46" s="42">
        <f t="shared" si="4"/>
        <v>0</v>
      </c>
      <c r="I46" s="42">
        <f t="shared" si="4"/>
        <v>0</v>
      </c>
      <c r="J46" s="32" t="str">
        <f t="shared" ca="1" si="2"/>
        <v>OK</v>
      </c>
      <c r="K46" s="622"/>
      <c r="L46" s="625"/>
      <c r="M46" s="628"/>
      <c r="N46" s="628"/>
      <c r="O46" s="617"/>
      <c r="P46" s="46"/>
      <c r="Q46" s="46"/>
      <c r="R46" s="46"/>
      <c r="S46" s="46"/>
      <c r="T46" s="46"/>
      <c r="V46" s="20">
        <f t="shared" si="5"/>
        <v>0</v>
      </c>
      <c r="W46" s="27" t="str">
        <f ca="1">INDEX(INDIRECT($AI46),$BV$9+1,W$4)</f>
        <v>None</v>
      </c>
      <c r="X46" s="27" t="str">
        <f t="shared" ref="X46:AB46" ca="1" si="61">INDEX(INDIRECT($AI46),$BV$9+1,X$4)</f>
        <v>None</v>
      </c>
      <c r="Y46" s="27">
        <f t="shared" ca="1" si="61"/>
        <v>0</v>
      </c>
      <c r="Z46" s="27">
        <f t="shared" ca="1" si="61"/>
        <v>0</v>
      </c>
      <c r="AA46" s="27">
        <f t="shared" ca="1" si="61"/>
        <v>0</v>
      </c>
      <c r="AB46" s="27">
        <f t="shared" ca="1" si="61"/>
        <v>0</v>
      </c>
      <c r="AC46" s="29">
        <f t="shared" si="7"/>
        <v>0</v>
      </c>
      <c r="AD46" s="29">
        <f t="shared" si="8"/>
        <v>0</v>
      </c>
      <c r="AG46" s="41"/>
      <c r="AH46" s="485">
        <v>1</v>
      </c>
      <c r="AI46" s="40" t="str">
        <f t="shared" si="9"/>
        <v>None</v>
      </c>
    </row>
    <row r="47" spans="1:77" ht="15" customHeight="1" x14ac:dyDescent="0.25">
      <c r="A47" s="620"/>
      <c r="B47" s="3" t="s">
        <v>145</v>
      </c>
      <c r="E47" s="337">
        <v>1</v>
      </c>
      <c r="F47" s="337">
        <v>2.4</v>
      </c>
      <c r="G47" s="337">
        <v>0</v>
      </c>
      <c r="H47" s="42">
        <f t="shared" ca="1" si="4"/>
        <v>0</v>
      </c>
      <c r="I47" s="42">
        <f t="shared" ca="1" si="4"/>
        <v>0</v>
      </c>
      <c r="J47" s="32" t="str">
        <f t="shared" ca="1" si="2"/>
        <v>OK</v>
      </c>
      <c r="K47" s="622"/>
      <c r="L47" s="625"/>
      <c r="M47" s="628"/>
      <c r="N47" s="628"/>
      <c r="O47" s="616" t="str">
        <f ca="1">IF(K44=0,"",IF(N44&lt;=K44,"OK if external bracing line", "NG if external bracing line"))</f>
        <v/>
      </c>
      <c r="P47" s="46"/>
      <c r="Q47" s="46"/>
      <c r="R47" s="46"/>
      <c r="S47" s="46"/>
      <c r="T47" s="46"/>
      <c r="V47" s="20">
        <f t="shared" ca="1" si="5"/>
        <v>0</v>
      </c>
      <c r="W47" s="27" t="str">
        <f ca="1">INDEX(INDIRECT($AI47),$BW$9+1,W$4)</f>
        <v>None</v>
      </c>
      <c r="X47" s="27" t="str">
        <f t="shared" ref="X47:AB47" ca="1" si="62">INDEX(INDIRECT($AI47),$BW$9+1,X$4)</f>
        <v>None</v>
      </c>
      <c r="Y47" s="27">
        <f t="shared" ca="1" si="62"/>
        <v>0</v>
      </c>
      <c r="Z47" s="27">
        <f t="shared" ca="1" si="62"/>
        <v>0</v>
      </c>
      <c r="AA47" s="27">
        <f t="shared" ca="1" si="62"/>
        <v>0</v>
      </c>
      <c r="AB47" s="27">
        <f t="shared" ca="1" si="62"/>
        <v>0</v>
      </c>
      <c r="AC47" s="29">
        <f t="shared" ca="1" si="7"/>
        <v>0</v>
      </c>
      <c r="AD47" s="29">
        <f t="shared" ca="1" si="8"/>
        <v>0</v>
      </c>
      <c r="AG47" s="41"/>
      <c r="AH47" s="485">
        <v>5</v>
      </c>
      <c r="AI47" s="40" t="str">
        <f t="shared" si="9"/>
        <v>Plywood</v>
      </c>
    </row>
    <row r="48" spans="1:77" x14ac:dyDescent="0.25">
      <c r="A48" s="620"/>
      <c r="B48" s="3" t="s">
        <v>146</v>
      </c>
      <c r="E48" s="337">
        <v>1</v>
      </c>
      <c r="F48" s="337">
        <v>2.4</v>
      </c>
      <c r="G48" s="337">
        <v>0</v>
      </c>
      <c r="H48" s="42">
        <f t="shared" si="4"/>
        <v>0</v>
      </c>
      <c r="I48" s="42">
        <f t="shared" si="4"/>
        <v>0</v>
      </c>
      <c r="J48" s="32" t="str">
        <f t="shared" ca="1" si="2"/>
        <v>OK</v>
      </c>
      <c r="K48" s="622"/>
      <c r="L48" s="625"/>
      <c r="M48" s="628"/>
      <c r="N48" s="628"/>
      <c r="O48" s="617"/>
      <c r="P48" s="46"/>
      <c r="Q48" s="46"/>
      <c r="R48" s="46"/>
      <c r="S48" s="46"/>
      <c r="T48" s="46"/>
      <c r="V48" s="20">
        <f t="shared" si="5"/>
        <v>0</v>
      </c>
      <c r="W48" s="27" t="str">
        <f ca="1">INDEX(INDIRECT($AI48),$BX$9+1,W$4)</f>
        <v>None</v>
      </c>
      <c r="X48" s="27" t="str">
        <f t="shared" ref="X48:AB48" ca="1" si="63">INDEX(INDIRECT($AI48),$BX$9+1,X$4)</f>
        <v>None</v>
      </c>
      <c r="Y48" s="27">
        <f t="shared" ca="1" si="63"/>
        <v>0</v>
      </c>
      <c r="Z48" s="27">
        <f t="shared" ca="1" si="63"/>
        <v>0</v>
      </c>
      <c r="AA48" s="27">
        <f t="shared" ca="1" si="63"/>
        <v>0</v>
      </c>
      <c r="AB48" s="27">
        <f t="shared" ca="1" si="63"/>
        <v>0</v>
      </c>
      <c r="AC48" s="29">
        <f t="shared" si="7"/>
        <v>0</v>
      </c>
      <c r="AD48" s="29">
        <f t="shared" si="8"/>
        <v>0</v>
      </c>
      <c r="AG48" s="41"/>
      <c r="AH48" s="485">
        <v>1</v>
      </c>
      <c r="AI48" s="40" t="str">
        <f t="shared" si="9"/>
        <v>None</v>
      </c>
    </row>
    <row r="49" spans="1:35" x14ac:dyDescent="0.25">
      <c r="A49" s="620"/>
      <c r="B49" s="3" t="s">
        <v>147</v>
      </c>
      <c r="E49" s="337">
        <v>1</v>
      </c>
      <c r="F49" s="337">
        <v>2.4</v>
      </c>
      <c r="G49" s="337">
        <v>0</v>
      </c>
      <c r="H49" s="42">
        <f t="shared" ca="1" si="4"/>
        <v>0</v>
      </c>
      <c r="I49" s="42">
        <f t="shared" ca="1" si="4"/>
        <v>0</v>
      </c>
      <c r="J49" s="32" t="str">
        <f t="shared" ca="1" si="2"/>
        <v>OK</v>
      </c>
      <c r="K49" s="623"/>
      <c r="L49" s="626"/>
      <c r="M49" s="629"/>
      <c r="N49" s="629"/>
      <c r="O49" s="618"/>
      <c r="P49" s="46"/>
      <c r="Q49" s="46"/>
      <c r="R49" s="46"/>
      <c r="S49" s="46"/>
      <c r="T49" s="46"/>
      <c r="V49" s="20">
        <f t="shared" ca="1" si="5"/>
        <v>0</v>
      </c>
      <c r="W49" s="27" t="str">
        <f ca="1">INDEX(INDIRECT($AI49),$BY$9+1,W$4)</f>
        <v>None</v>
      </c>
      <c r="X49" s="27" t="str">
        <f t="shared" ref="X49:AB49" ca="1" si="64">INDEX(INDIRECT($AI49),$BY$9+1,X$4)</f>
        <v>None</v>
      </c>
      <c r="Y49" s="27">
        <f t="shared" ca="1" si="64"/>
        <v>0</v>
      </c>
      <c r="Z49" s="27">
        <f t="shared" ca="1" si="64"/>
        <v>0</v>
      </c>
      <c r="AA49" s="27">
        <f t="shared" ca="1" si="64"/>
        <v>0</v>
      </c>
      <c r="AB49" s="27">
        <f t="shared" ca="1" si="64"/>
        <v>0</v>
      </c>
      <c r="AC49" s="29">
        <f t="shared" ca="1" si="7"/>
        <v>0</v>
      </c>
      <c r="AD49" s="29">
        <f t="shared" ca="1" si="8"/>
        <v>0</v>
      </c>
      <c r="AG49" s="40"/>
      <c r="AH49" s="485">
        <v>3</v>
      </c>
      <c r="AI49" s="40" t="str">
        <f t="shared" si="9"/>
        <v>UserDefined</v>
      </c>
    </row>
    <row r="50" spans="1:35" x14ac:dyDescent="0.25">
      <c r="A50" s="2"/>
      <c r="B50" s="2"/>
      <c r="AB50" s="26"/>
      <c r="AC50" s="26"/>
      <c r="AD50" s="26"/>
    </row>
    <row r="51" spans="1:35" ht="15.75" hidden="1" x14ac:dyDescent="0.25">
      <c r="A51" s="2"/>
      <c r="B51" s="2"/>
      <c r="E51" s="1" t="s">
        <v>81</v>
      </c>
      <c r="H51" s="25">
        <f ca="1">SUM(H8:H49)</f>
        <v>0</v>
      </c>
      <c r="I51" s="25">
        <f ca="1">SUM(I8:I49)</f>
        <v>0</v>
      </c>
      <c r="AB51" s="26"/>
      <c r="AC51" s="26"/>
      <c r="AD51" s="26"/>
    </row>
    <row r="52" spans="1:35" ht="15.75" hidden="1" x14ac:dyDescent="0.25">
      <c r="A52" s="2"/>
      <c r="B52" s="2"/>
      <c r="E52" s="1" t="s">
        <v>90</v>
      </c>
      <c r="H52" s="23" t="e">
        <f>IF(INDEX(DemandL,2)="N/A","N/A",INDEX(DemandL,2))</f>
        <v>#VALUE!</v>
      </c>
      <c r="I52" s="23" t="e">
        <f>IF(INDEX(DemandL,6)="N/A","N/A",INDEX(DemandL,6))</f>
        <v>#VALUE!</v>
      </c>
      <c r="AB52" s="26"/>
      <c r="AC52" s="26"/>
      <c r="AD52" s="26"/>
    </row>
    <row r="53" spans="1:35" ht="15.75" hidden="1" x14ac:dyDescent="0.25">
      <c r="A53" s="2"/>
      <c r="B53" s="2"/>
      <c r="H53" s="24" t="e">
        <f ca="1">IF(H52&gt;H51,"NG","OK")</f>
        <v>#VALUE!</v>
      </c>
      <c r="I53" s="24" t="e">
        <f ca="1">IF(I52&gt;I51,"NG","OK")</f>
        <v>#VALUE!</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T18VlR9wQv7yjXNAOe7SDRuCar3eKqwdLYWH2+HgaI2PtnnO+eMVfez/7JxF311LcSNljKjuVYj9u9kKnC7eQw==" saltValue="9XQjbA7zL7N0dUC2xgFqvg==" spinCount="100000" sheet="1" objects="1" scenarios="1"/>
  <mergeCells count="58">
    <mergeCell ref="J1:O4"/>
    <mergeCell ref="A1:G1"/>
    <mergeCell ref="A2:G2"/>
    <mergeCell ref="A3:G3"/>
    <mergeCell ref="A4:G4"/>
    <mergeCell ref="O8:O10"/>
    <mergeCell ref="O11:O13"/>
    <mergeCell ref="H5:I6"/>
    <mergeCell ref="J5:O6"/>
    <mergeCell ref="A5:G5"/>
    <mergeCell ref="A6:G6"/>
    <mergeCell ref="A8:A13"/>
    <mergeCell ref="K8:K13"/>
    <mergeCell ref="L8:L13"/>
    <mergeCell ref="M8:M13"/>
    <mergeCell ref="N8:N13"/>
    <mergeCell ref="O20:O22"/>
    <mergeCell ref="O23:O25"/>
    <mergeCell ref="A14:A19"/>
    <mergeCell ref="K14:K19"/>
    <mergeCell ref="L14:L19"/>
    <mergeCell ref="M14:M19"/>
    <mergeCell ref="N14:N19"/>
    <mergeCell ref="O14:O16"/>
    <mergeCell ref="O17:O19"/>
    <mergeCell ref="A20:A25"/>
    <mergeCell ref="K20:K25"/>
    <mergeCell ref="L20:L25"/>
    <mergeCell ref="M20:M25"/>
    <mergeCell ref="N20:N25"/>
    <mergeCell ref="O32:O34"/>
    <mergeCell ref="O35:O37"/>
    <mergeCell ref="A26:A31"/>
    <mergeCell ref="K26:K31"/>
    <mergeCell ref="L26:L31"/>
    <mergeCell ref="M26:M31"/>
    <mergeCell ref="N26:N31"/>
    <mergeCell ref="O26:O28"/>
    <mergeCell ref="O29:O31"/>
    <mergeCell ref="A32:A37"/>
    <mergeCell ref="K32:K37"/>
    <mergeCell ref="L32:L37"/>
    <mergeCell ref="M32:M37"/>
    <mergeCell ref="N32:N37"/>
    <mergeCell ref="O44:O46"/>
    <mergeCell ref="O47:O49"/>
    <mergeCell ref="A38:A43"/>
    <mergeCell ref="K38:K43"/>
    <mergeCell ref="L38:L43"/>
    <mergeCell ref="M38:M43"/>
    <mergeCell ref="N38:N43"/>
    <mergeCell ref="O38:O40"/>
    <mergeCell ref="O41:O43"/>
    <mergeCell ref="A44:A49"/>
    <mergeCell ref="K44:K49"/>
    <mergeCell ref="L44:L49"/>
    <mergeCell ref="M44:M49"/>
    <mergeCell ref="N44:N49"/>
  </mergeCells>
  <conditionalFormatting sqref="O8:O10">
    <cfRule type="expression" dxfId="111" priority="27">
      <formula>(M8-K8)&lt;=0</formula>
    </cfRule>
    <cfRule type="expression" dxfId="110" priority="28">
      <formula>(M8-K8)&gt;0</formula>
    </cfRule>
  </conditionalFormatting>
  <conditionalFormatting sqref="O11:O13">
    <cfRule type="expression" dxfId="109" priority="25">
      <formula>(N8-K8)&lt;=0</formula>
    </cfRule>
    <cfRule type="expression" dxfId="108" priority="26">
      <formula>(N8-K8)&gt;0</formula>
    </cfRule>
  </conditionalFormatting>
  <conditionalFormatting sqref="O14:O16">
    <cfRule type="expression" dxfId="107" priority="23">
      <formula>(M14-K14)&lt;=0</formula>
    </cfRule>
    <cfRule type="expression" dxfId="106" priority="24">
      <formula>(M14-K14)&gt;0</formula>
    </cfRule>
  </conditionalFormatting>
  <conditionalFormatting sqref="O17:O19">
    <cfRule type="expression" dxfId="105" priority="21">
      <formula>(N14-K14)&lt;=0</formula>
    </cfRule>
    <cfRule type="expression" dxfId="104" priority="22">
      <formula>(N14-K14)&gt;0</formula>
    </cfRule>
  </conditionalFormatting>
  <conditionalFormatting sqref="O20:O22">
    <cfRule type="expression" dxfId="103" priority="19">
      <formula>(M20-K20)&lt;=0</formula>
    </cfRule>
    <cfRule type="expression" dxfId="102" priority="20">
      <formula>(M20-K20)&gt;0</formula>
    </cfRule>
  </conditionalFormatting>
  <conditionalFormatting sqref="O23:O25">
    <cfRule type="expression" dxfId="101" priority="17">
      <formula>(N20-K20)&lt;=0</formula>
    </cfRule>
    <cfRule type="expression" dxfId="100" priority="18">
      <formula>(N20-K20)&gt;0</formula>
    </cfRule>
  </conditionalFormatting>
  <conditionalFormatting sqref="O26:O28">
    <cfRule type="expression" dxfId="99" priority="15">
      <formula>(M26-K26)&lt;=0</formula>
    </cfRule>
    <cfRule type="expression" dxfId="98" priority="16">
      <formula>(M26-K26)&gt;0</formula>
    </cfRule>
  </conditionalFormatting>
  <conditionalFormatting sqref="O32:O34">
    <cfRule type="expression" dxfId="97" priority="13">
      <formula>(M32-K32)&lt;=0</formula>
    </cfRule>
    <cfRule type="expression" dxfId="96" priority="14">
      <formula>(M32-K32)&gt;0</formula>
    </cfRule>
  </conditionalFormatting>
  <conditionalFormatting sqref="O38:O40">
    <cfRule type="expression" dxfId="95" priority="11">
      <formula>(M38-K38)&lt;=0</formula>
    </cfRule>
    <cfRule type="expression" dxfId="94" priority="12">
      <formula>(M38-K38)&gt;0</formula>
    </cfRule>
  </conditionalFormatting>
  <conditionalFormatting sqref="O44:O46">
    <cfRule type="expression" dxfId="93" priority="9">
      <formula>(M44-K44)&lt;=0</formula>
    </cfRule>
    <cfRule type="expression" dxfId="92" priority="10">
      <formula>(M44-K44)&gt;0</formula>
    </cfRule>
  </conditionalFormatting>
  <conditionalFormatting sqref="O29:O31">
    <cfRule type="expression" dxfId="91" priority="7">
      <formula>(N26-K26)&lt;=0</formula>
    </cfRule>
    <cfRule type="expression" dxfId="90" priority="8">
      <formula>(N26-K26)&gt;0</formula>
    </cfRule>
  </conditionalFormatting>
  <conditionalFormatting sqref="O35:O37">
    <cfRule type="expression" dxfId="89" priority="5">
      <formula>(N32-K32)&lt;=0</formula>
    </cfRule>
    <cfRule type="expression" dxfId="88" priority="6">
      <formula>(N32-K32)&gt;0</formula>
    </cfRule>
  </conditionalFormatting>
  <conditionalFormatting sqref="O41:O43">
    <cfRule type="expression" dxfId="87" priority="3">
      <formula>(N38-K38)&lt;=0</formula>
    </cfRule>
    <cfRule type="expression" dxfId="86" priority="4">
      <formula>(N38-K38)&gt;0</formula>
    </cfRule>
  </conditionalFormatting>
  <conditionalFormatting sqref="O47:O49">
    <cfRule type="expression" dxfId="85" priority="1">
      <formula>(N44-K44)&lt;=0</formula>
    </cfRule>
    <cfRule type="expression" dxfId="84" priority="2">
      <formula>(N44-K44)&gt;0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1">
              <controlPr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5122" r:id="rId5" name="Drop Down 2">
              <controlPr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5123" r:id="rId6" name="Drop Down 3">
              <controlPr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5124"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5125" r:id="rId8" name="Drop Down 5">
              <controlPr defaultSize="0" autoLine="0" autoPict="0">
                <anchor moveWithCells="1">
                  <from>
                    <xdr:col>2</xdr:col>
                    <xdr:colOff>19050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5126"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5127" r:id="rId10" name="Drop Down 7">
              <controlPr defaultSize="0" autoLine="0" autoPict="0">
                <anchor moveWithCells="1">
                  <from>
                    <xdr:col>2</xdr:col>
                    <xdr:colOff>19050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5128"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5129"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5130" r:id="rId13" name="Drop Down 10">
              <controlPr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5131"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5132"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5133" r:id="rId16" name="Drop Down 13">
              <controlPr defaultSize="0" autoLine="0" autoPict="0">
                <anchor moveWithCells="1">
                  <from>
                    <xdr:col>2</xdr:col>
                    <xdr:colOff>19050</xdr:colOff>
                    <xdr:row>18</xdr:row>
                    <xdr:rowOff>0</xdr:rowOff>
                  </from>
                  <to>
                    <xdr:col>3</xdr:col>
                    <xdr:colOff>0</xdr:colOff>
                    <xdr:row>19</xdr:row>
                    <xdr:rowOff>9525</xdr:rowOff>
                  </to>
                </anchor>
              </controlPr>
            </control>
          </mc:Choice>
        </mc:AlternateContent>
        <mc:AlternateContent xmlns:mc="http://schemas.openxmlformats.org/markup-compatibility/2006">
          <mc:Choice Requires="x14">
            <control shapeId="5134"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5135"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5136"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5137"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5138"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5139" r:id="rId22" name="Drop Down 19">
              <controlPr defaultSize="0" autoLine="0" autoPict="0">
                <anchor moveWithCells="1">
                  <from>
                    <xdr:col>2</xdr:col>
                    <xdr:colOff>19050</xdr:colOff>
                    <xdr:row>24</xdr:row>
                    <xdr:rowOff>0</xdr:rowOff>
                  </from>
                  <to>
                    <xdr:col>3</xdr:col>
                    <xdr:colOff>0</xdr:colOff>
                    <xdr:row>25</xdr:row>
                    <xdr:rowOff>9525</xdr:rowOff>
                  </to>
                </anchor>
              </controlPr>
            </control>
          </mc:Choice>
        </mc:AlternateContent>
        <mc:AlternateContent xmlns:mc="http://schemas.openxmlformats.org/markup-compatibility/2006">
          <mc:Choice Requires="x14">
            <control shapeId="5140" r:id="rId23" name="Drop Down 20">
              <controlPr defaultSize="0" autoLine="0" autoPict="0">
                <anchor moveWithCells="1">
                  <from>
                    <xdr:col>2</xdr:col>
                    <xdr:colOff>19050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5141"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5142"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5143"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5144"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5145" r:id="rId28" name="Drop Down 25">
              <controlPr defaultSize="0" autoLine="0" autoPict="0">
                <anchor moveWithCells="1">
                  <from>
                    <xdr:col>2</xdr:col>
                    <xdr:colOff>19050</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5146"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5147"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5148"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5149"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5150"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5151" r:id="rId34" name="Drop Down 31">
              <controlPr defaultSize="0" autoLine="0" autoPict="0">
                <anchor moveWithCells="1">
                  <from>
                    <xdr:col>2</xdr:col>
                    <xdr:colOff>19050</xdr:colOff>
                    <xdr:row>36</xdr:row>
                    <xdr:rowOff>0</xdr:rowOff>
                  </from>
                  <to>
                    <xdr:col>3</xdr:col>
                    <xdr:colOff>0</xdr:colOff>
                    <xdr:row>37</xdr:row>
                    <xdr:rowOff>9525</xdr:rowOff>
                  </to>
                </anchor>
              </controlPr>
            </control>
          </mc:Choice>
        </mc:AlternateContent>
        <mc:AlternateContent xmlns:mc="http://schemas.openxmlformats.org/markup-compatibility/2006">
          <mc:Choice Requires="x14">
            <control shapeId="5152" r:id="rId35" name="Drop Down 32">
              <controlPr defaultSize="0" autoLine="0" autoPict="0">
                <anchor moveWithCells="1">
                  <from>
                    <xdr:col>2</xdr:col>
                    <xdr:colOff>19050</xdr:colOff>
                    <xdr:row>37</xdr:row>
                    <xdr:rowOff>0</xdr:rowOff>
                  </from>
                  <to>
                    <xdr:col>3</xdr:col>
                    <xdr:colOff>0</xdr:colOff>
                    <xdr:row>38</xdr:row>
                    <xdr:rowOff>0</xdr:rowOff>
                  </to>
                </anchor>
              </controlPr>
            </control>
          </mc:Choice>
        </mc:AlternateContent>
        <mc:AlternateContent xmlns:mc="http://schemas.openxmlformats.org/markup-compatibility/2006">
          <mc:Choice Requires="x14">
            <control shapeId="5153"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5154"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5155"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5156"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5157" r:id="rId40" name="Drop Down 37">
              <controlPr defaultSize="0" autoLine="0" autoPict="0">
                <anchor moveWithCells="1">
                  <from>
                    <xdr:col>2</xdr:col>
                    <xdr:colOff>19050</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5158" r:id="rId41" name="Drop Down 38">
              <controlPr defaultSize="0" autoLine="0" autoPict="0">
                <anchor moveWithCells="1">
                  <from>
                    <xdr:col>2</xdr:col>
                    <xdr:colOff>19050</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5159"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5160"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5161"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5162"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5163" r:id="rId46" name="Drop Down 43">
              <controlPr defaultSize="0" autoLine="0" autoPict="0">
                <anchor moveWithCells="1">
                  <from>
                    <xdr:col>2</xdr:col>
                    <xdr:colOff>19050</xdr:colOff>
                    <xdr:row>48</xdr:row>
                    <xdr:rowOff>0</xdr:rowOff>
                  </from>
                  <to>
                    <xdr:col>3</xdr:col>
                    <xdr:colOff>0</xdr:colOff>
                    <xdr:row>49</xdr:row>
                    <xdr:rowOff>9525</xdr:rowOff>
                  </to>
                </anchor>
              </controlPr>
            </control>
          </mc:Choice>
        </mc:AlternateContent>
        <mc:AlternateContent xmlns:mc="http://schemas.openxmlformats.org/markup-compatibility/2006">
          <mc:Choice Requires="x14">
            <control shapeId="5164"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5165"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5166" r:id="rId49" name="Drop Down 46">
              <controlPr defaultSize="0" autoLine="0" autoPict="0">
                <anchor moveWithCells="1">
                  <from>
                    <xdr:col>3</xdr:col>
                    <xdr:colOff>19050</xdr:colOff>
                    <xdr:row>10</xdr:row>
                    <xdr:rowOff>0</xdr:rowOff>
                  </from>
                  <to>
                    <xdr:col>3</xdr:col>
                    <xdr:colOff>1066800</xdr:colOff>
                    <xdr:row>11</xdr:row>
                    <xdr:rowOff>0</xdr:rowOff>
                  </to>
                </anchor>
              </controlPr>
            </control>
          </mc:Choice>
        </mc:AlternateContent>
        <mc:AlternateContent xmlns:mc="http://schemas.openxmlformats.org/markup-compatibility/2006">
          <mc:Choice Requires="x14">
            <control shapeId="5167"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5168" r:id="rId51" name="Drop Down 48">
              <controlPr defaultSize="0" autoLine="0" autoPict="0">
                <anchor moveWithCells="1">
                  <from>
                    <xdr:col>3</xdr:col>
                    <xdr:colOff>19050</xdr:colOff>
                    <xdr:row>12</xdr:row>
                    <xdr:rowOff>0</xdr:rowOff>
                  </from>
                  <to>
                    <xdr:col>3</xdr:col>
                    <xdr:colOff>1066800</xdr:colOff>
                    <xdr:row>13</xdr:row>
                    <xdr:rowOff>9525</xdr:rowOff>
                  </to>
                </anchor>
              </controlPr>
            </control>
          </mc:Choice>
        </mc:AlternateContent>
        <mc:AlternateContent xmlns:mc="http://schemas.openxmlformats.org/markup-compatibility/2006">
          <mc:Choice Requires="x14">
            <control shapeId="5169"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5170"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5171"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5172"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5173"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5174"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5175" r:id="rId58" name="Drop Down 55">
              <controlPr defaultSize="0" autoLine="0" autoPict="0">
                <anchor moveWithCells="1">
                  <from>
                    <xdr:col>3</xdr:col>
                    <xdr:colOff>19050</xdr:colOff>
                    <xdr:row>18</xdr:row>
                    <xdr:rowOff>0</xdr:rowOff>
                  </from>
                  <to>
                    <xdr:col>3</xdr:col>
                    <xdr:colOff>1066800</xdr:colOff>
                    <xdr:row>19</xdr:row>
                    <xdr:rowOff>9525</xdr:rowOff>
                  </to>
                </anchor>
              </controlPr>
            </control>
          </mc:Choice>
        </mc:AlternateContent>
        <mc:AlternateContent xmlns:mc="http://schemas.openxmlformats.org/markup-compatibility/2006">
          <mc:Choice Requires="x14">
            <control shapeId="5176"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5177"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5178"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5179"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5180" r:id="rId63" name="Drop Down 60">
              <controlPr defaultSize="0" autoLine="0" autoPict="0">
                <anchor moveWithCells="1">
                  <from>
                    <xdr:col>3</xdr:col>
                    <xdr:colOff>19050</xdr:colOff>
                    <xdr:row>24</xdr:row>
                    <xdr:rowOff>0</xdr:rowOff>
                  </from>
                  <to>
                    <xdr:col>3</xdr:col>
                    <xdr:colOff>1066800</xdr:colOff>
                    <xdr:row>25</xdr:row>
                    <xdr:rowOff>9525</xdr:rowOff>
                  </to>
                </anchor>
              </controlPr>
            </control>
          </mc:Choice>
        </mc:AlternateContent>
        <mc:AlternateContent xmlns:mc="http://schemas.openxmlformats.org/markup-compatibility/2006">
          <mc:Choice Requires="x14">
            <control shapeId="5181" r:id="rId64" name="Drop Down 61">
              <controlPr defaultSize="0" autoLine="0" autoPict="0">
                <anchor moveWithCells="1">
                  <from>
                    <xdr:col>3</xdr:col>
                    <xdr:colOff>19050</xdr:colOff>
                    <xdr:row>25</xdr:row>
                    <xdr:rowOff>0</xdr:rowOff>
                  </from>
                  <to>
                    <xdr:col>3</xdr:col>
                    <xdr:colOff>1066800</xdr:colOff>
                    <xdr:row>26</xdr:row>
                    <xdr:rowOff>0</xdr:rowOff>
                  </to>
                </anchor>
              </controlPr>
            </control>
          </mc:Choice>
        </mc:AlternateContent>
        <mc:AlternateContent xmlns:mc="http://schemas.openxmlformats.org/markup-compatibility/2006">
          <mc:Choice Requires="x14">
            <control shapeId="5182"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5183"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5184"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5185"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5186" r:id="rId69" name="Drop Down 66">
              <controlPr defaultSize="0" autoLine="0" autoPict="0">
                <anchor moveWithCells="1">
                  <from>
                    <xdr:col>3</xdr:col>
                    <xdr:colOff>19050</xdr:colOff>
                    <xdr:row>30</xdr:row>
                    <xdr:rowOff>0</xdr:rowOff>
                  </from>
                  <to>
                    <xdr:col>3</xdr:col>
                    <xdr:colOff>1066800</xdr:colOff>
                    <xdr:row>31</xdr:row>
                    <xdr:rowOff>9525</xdr:rowOff>
                  </to>
                </anchor>
              </controlPr>
            </control>
          </mc:Choice>
        </mc:AlternateContent>
        <mc:AlternateContent xmlns:mc="http://schemas.openxmlformats.org/markup-compatibility/2006">
          <mc:Choice Requires="x14">
            <control shapeId="5187"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5188"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5189"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5190"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5191"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5192" r:id="rId75" name="Drop Down 72">
              <controlPr defaultSize="0" autoLine="0" autoPict="0">
                <anchor moveWithCells="1">
                  <from>
                    <xdr:col>3</xdr:col>
                    <xdr:colOff>19050</xdr:colOff>
                    <xdr:row>36</xdr:row>
                    <xdr:rowOff>0</xdr:rowOff>
                  </from>
                  <to>
                    <xdr:col>3</xdr:col>
                    <xdr:colOff>1066800</xdr:colOff>
                    <xdr:row>37</xdr:row>
                    <xdr:rowOff>9525</xdr:rowOff>
                  </to>
                </anchor>
              </controlPr>
            </control>
          </mc:Choice>
        </mc:AlternateContent>
        <mc:AlternateContent xmlns:mc="http://schemas.openxmlformats.org/markup-compatibility/2006">
          <mc:Choice Requires="x14">
            <control shapeId="5193" r:id="rId76" name="Drop Down 73">
              <controlPr defaultSize="0" autoLine="0" autoPict="0">
                <anchor moveWithCells="1">
                  <from>
                    <xdr:col>3</xdr:col>
                    <xdr:colOff>19050</xdr:colOff>
                    <xdr:row>37</xdr:row>
                    <xdr:rowOff>0</xdr:rowOff>
                  </from>
                  <to>
                    <xdr:col>3</xdr:col>
                    <xdr:colOff>1066800</xdr:colOff>
                    <xdr:row>38</xdr:row>
                    <xdr:rowOff>0</xdr:rowOff>
                  </to>
                </anchor>
              </controlPr>
            </control>
          </mc:Choice>
        </mc:AlternateContent>
        <mc:AlternateContent xmlns:mc="http://schemas.openxmlformats.org/markup-compatibility/2006">
          <mc:Choice Requires="x14">
            <control shapeId="5194"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5195"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5196"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5197"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5198" r:id="rId81" name="Drop Down 78">
              <controlPr defaultSize="0" autoLine="0" autoPict="0">
                <anchor moveWithCells="1">
                  <from>
                    <xdr:col>3</xdr:col>
                    <xdr:colOff>19050</xdr:colOff>
                    <xdr:row>42</xdr:row>
                    <xdr:rowOff>0</xdr:rowOff>
                  </from>
                  <to>
                    <xdr:col>3</xdr:col>
                    <xdr:colOff>1066800</xdr:colOff>
                    <xdr:row>43</xdr:row>
                    <xdr:rowOff>9525</xdr:rowOff>
                  </to>
                </anchor>
              </controlPr>
            </control>
          </mc:Choice>
        </mc:AlternateContent>
        <mc:AlternateContent xmlns:mc="http://schemas.openxmlformats.org/markup-compatibility/2006">
          <mc:Choice Requires="x14">
            <control shapeId="5199" r:id="rId82" name="Drop Down 79">
              <controlPr defaultSize="0" autoLine="0" autoPict="0">
                <anchor moveWithCells="1">
                  <from>
                    <xdr:col>3</xdr:col>
                    <xdr:colOff>19050</xdr:colOff>
                    <xdr:row>43</xdr:row>
                    <xdr:rowOff>0</xdr:rowOff>
                  </from>
                  <to>
                    <xdr:col>3</xdr:col>
                    <xdr:colOff>1066800</xdr:colOff>
                    <xdr:row>44</xdr:row>
                    <xdr:rowOff>0</xdr:rowOff>
                  </to>
                </anchor>
              </controlPr>
            </control>
          </mc:Choice>
        </mc:AlternateContent>
        <mc:AlternateContent xmlns:mc="http://schemas.openxmlformats.org/markup-compatibility/2006">
          <mc:Choice Requires="x14">
            <control shapeId="5200"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5201" r:id="rId84" name="Drop Down 81">
              <controlPr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5202"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5203"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5204" r:id="rId87" name="Drop Down 84">
              <controlPr defaultSize="0" autoLine="0" autoPict="0">
                <anchor moveWithCells="1">
                  <from>
                    <xdr:col>3</xdr:col>
                    <xdr:colOff>19050</xdr:colOff>
                    <xdr:row>48</xdr:row>
                    <xdr:rowOff>0</xdr:rowOff>
                  </from>
                  <to>
                    <xdr:col>3</xdr:col>
                    <xdr:colOff>1066800</xdr:colOff>
                    <xdr:row>49</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CK61"/>
  <sheetViews>
    <sheetView showGridLines="0" zoomScale="95" zoomScaleNormal="95" workbookViewId="0">
      <selection activeCell="CK1"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28515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s>
  <sheetData>
    <row r="1" spans="1:77" ht="21" x14ac:dyDescent="0.35">
      <c r="A1" s="643" t="s">
        <v>539</v>
      </c>
      <c r="B1" s="643"/>
      <c r="C1" s="643"/>
      <c r="D1" s="643"/>
      <c r="E1" s="643"/>
      <c r="F1" s="643"/>
      <c r="G1" s="643"/>
      <c r="H1" s="331" t="s">
        <v>56</v>
      </c>
      <c r="I1" s="326" t="s">
        <v>57</v>
      </c>
      <c r="J1" s="655" t="s">
        <v>530</v>
      </c>
      <c r="K1" s="655"/>
      <c r="L1" s="655"/>
      <c r="M1" s="655"/>
      <c r="N1" s="655"/>
      <c r="O1" s="655"/>
    </row>
    <row r="2" spans="1:77" ht="15.75" x14ac:dyDescent="0.25">
      <c r="A2" s="644" t="s">
        <v>81</v>
      </c>
      <c r="B2" s="644"/>
      <c r="C2" s="644"/>
      <c r="D2" s="644"/>
      <c r="E2" s="644"/>
      <c r="F2" s="644"/>
      <c r="G2" s="644"/>
      <c r="H2" s="332">
        <f ca="1">H51</f>
        <v>0</v>
      </c>
      <c r="I2" s="23">
        <f ca="1">I51</f>
        <v>0</v>
      </c>
      <c r="J2" s="655"/>
      <c r="K2" s="655"/>
      <c r="L2" s="655"/>
      <c r="M2" s="655"/>
      <c r="N2" s="655"/>
      <c r="O2" s="655"/>
      <c r="AJ2" s="30" t="s">
        <v>82</v>
      </c>
    </row>
    <row r="3" spans="1:77" ht="15.75" x14ac:dyDescent="0.25">
      <c r="A3" s="656" t="s">
        <v>90</v>
      </c>
      <c r="B3" s="656"/>
      <c r="C3" s="656"/>
      <c r="D3" s="656"/>
      <c r="E3" s="656"/>
      <c r="F3" s="656"/>
      <c r="G3" s="656"/>
      <c r="H3" s="332" t="e">
        <f t="shared" ref="H3:I4" si="0">H52</f>
        <v>#VALUE!</v>
      </c>
      <c r="I3" s="23" t="e">
        <f t="shared" si="0"/>
        <v>#VALUE!</v>
      </c>
      <c r="J3" s="655"/>
      <c r="K3" s="655"/>
      <c r="L3" s="655"/>
      <c r="M3" s="655"/>
      <c r="N3" s="655"/>
      <c r="O3" s="655"/>
      <c r="AF3" s="30" t="s">
        <v>83</v>
      </c>
      <c r="AO3" s="30" t="s">
        <v>63</v>
      </c>
    </row>
    <row r="4" spans="1:77" ht="15.75" x14ac:dyDescent="0.25">
      <c r="A4" s="645" t="s">
        <v>149</v>
      </c>
      <c r="B4" s="646"/>
      <c r="C4" s="646"/>
      <c r="D4" s="646"/>
      <c r="E4" s="646"/>
      <c r="F4" s="646"/>
      <c r="G4" s="647"/>
      <c r="H4" s="333" t="e">
        <f t="shared" ca="1" si="0"/>
        <v>#VALUE!</v>
      </c>
      <c r="I4" s="24" t="e">
        <f t="shared" ca="1" si="0"/>
        <v>#VALUE!</v>
      </c>
      <c r="J4" s="655"/>
      <c r="K4" s="655"/>
      <c r="L4" s="655"/>
      <c r="M4" s="655"/>
      <c r="N4" s="655"/>
      <c r="O4" s="655"/>
      <c r="W4">
        <v>1</v>
      </c>
      <c r="X4">
        <v>2</v>
      </c>
      <c r="Y4">
        <v>3</v>
      </c>
      <c r="Z4">
        <v>4</v>
      </c>
      <c r="AA4">
        <v>5</v>
      </c>
      <c r="AB4">
        <v>6</v>
      </c>
      <c r="AK4" s="30" t="s">
        <v>62</v>
      </c>
    </row>
    <row r="5" spans="1:77" ht="15.75" x14ac:dyDescent="0.25">
      <c r="A5" s="639" t="s">
        <v>534</v>
      </c>
      <c r="B5" s="640"/>
      <c r="C5" s="640"/>
      <c r="D5" s="640"/>
      <c r="E5" s="640"/>
      <c r="F5" s="640"/>
      <c r="G5" s="641"/>
      <c r="H5" s="657" t="s">
        <v>54</v>
      </c>
      <c r="I5" s="649"/>
      <c r="J5" s="650" t="s">
        <v>533</v>
      </c>
      <c r="K5" s="651"/>
      <c r="L5" s="651"/>
      <c r="M5" s="651"/>
      <c r="N5" s="651"/>
      <c r="O5" s="651"/>
      <c r="AK5" s="30"/>
    </row>
    <row r="6" spans="1:77" ht="18.75" customHeight="1" x14ac:dyDescent="0.25">
      <c r="A6" s="630"/>
      <c r="B6" s="631"/>
      <c r="C6" s="631"/>
      <c r="D6" s="631"/>
      <c r="E6" s="631"/>
      <c r="F6" s="631"/>
      <c r="G6" s="632"/>
      <c r="H6" s="657"/>
      <c r="I6" s="649"/>
      <c r="J6" s="652"/>
      <c r="K6" s="638"/>
      <c r="L6" s="638"/>
      <c r="M6" s="638"/>
      <c r="N6" s="638"/>
      <c r="O6" s="638"/>
      <c r="P6" s="28"/>
      <c r="Q6" s="28"/>
      <c r="R6" s="28"/>
      <c r="S6" s="28"/>
      <c r="T6" s="28"/>
      <c r="AE6" s="47"/>
      <c r="AF6" s="47"/>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77" ht="48" customHeight="1" x14ac:dyDescent="0.25">
      <c r="A7" s="321" t="s">
        <v>0</v>
      </c>
      <c r="B7" s="321" t="s">
        <v>89</v>
      </c>
      <c r="C7" s="321" t="s">
        <v>88</v>
      </c>
      <c r="D7" s="321" t="s">
        <v>58</v>
      </c>
      <c r="E7" s="321" t="s">
        <v>151</v>
      </c>
      <c r="F7" s="319" t="s">
        <v>150</v>
      </c>
      <c r="G7" s="319" t="s">
        <v>55</v>
      </c>
      <c r="H7" s="319" t="s">
        <v>56</v>
      </c>
      <c r="I7" s="319" t="s">
        <v>57</v>
      </c>
      <c r="J7" s="329" t="s">
        <v>92</v>
      </c>
      <c r="K7" s="321" t="s">
        <v>93</v>
      </c>
      <c r="L7" s="321" t="s">
        <v>96</v>
      </c>
      <c r="M7" s="321" t="s">
        <v>97</v>
      </c>
      <c r="N7" s="321" t="s">
        <v>98</v>
      </c>
      <c r="O7" s="330"/>
      <c r="P7" s="45"/>
      <c r="R7" s="45"/>
      <c r="S7" s="45"/>
      <c r="T7" s="45"/>
      <c r="U7" s="45" t="s">
        <v>94</v>
      </c>
      <c r="V7" s="31" t="s">
        <v>64</v>
      </c>
      <c r="W7" s="21" t="s">
        <v>47</v>
      </c>
      <c r="X7" s="21" t="s">
        <v>48</v>
      </c>
      <c r="Y7" s="22" t="s">
        <v>49</v>
      </c>
      <c r="Z7" s="22" t="s">
        <v>50</v>
      </c>
      <c r="AA7" s="22" t="s">
        <v>51</v>
      </c>
      <c r="AB7" s="22" t="s">
        <v>53</v>
      </c>
      <c r="AC7" s="22" t="s">
        <v>60</v>
      </c>
      <c r="AD7" s="22" t="s">
        <v>61</v>
      </c>
      <c r="AE7" s="47"/>
      <c r="AF7" s="47"/>
      <c r="AG7" s="482" t="s">
        <v>86</v>
      </c>
      <c r="AH7" s="483" t="s">
        <v>84</v>
      </c>
      <c r="AI7" s="484" t="s">
        <v>85</v>
      </c>
      <c r="AJ7" s="393" t="str">
        <f>INDEX($AI8:$AI49,AJ6)</f>
        <v>None</v>
      </c>
      <c r="AK7" s="393" t="str">
        <f>INDEX($AI8:$AI49,AK6)</f>
        <v>None</v>
      </c>
      <c r="AL7" s="393" t="str">
        <f>INDEX($AI8:$AI49,AL6)</f>
        <v>None</v>
      </c>
      <c r="AM7" s="393" t="str">
        <f>INDEX($AI8:$AI49,AM6)</f>
        <v>None</v>
      </c>
      <c r="AN7" s="393" t="str">
        <f t="shared" ref="AN7:BY7" si="1">INDEX($AI8:$AI49,AN6)</f>
        <v>None</v>
      </c>
      <c r="AO7" s="393" t="str">
        <f t="shared" si="1"/>
        <v>None</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None</v>
      </c>
      <c r="BB7" s="393" t="str">
        <f t="shared" si="1"/>
        <v>None</v>
      </c>
      <c r="BC7" s="393" t="str">
        <f t="shared" si="1"/>
        <v>None</v>
      </c>
      <c r="BD7" s="393" t="str">
        <f t="shared" si="1"/>
        <v>None</v>
      </c>
      <c r="BE7" s="393" t="str">
        <f t="shared" si="1"/>
        <v>None</v>
      </c>
      <c r="BF7" s="393" t="str">
        <f t="shared" si="1"/>
        <v>None</v>
      </c>
      <c r="BG7" s="393" t="str">
        <f t="shared" si="1"/>
        <v>None</v>
      </c>
      <c r="BH7" s="393" t="str">
        <f t="shared" si="1"/>
        <v>None</v>
      </c>
      <c r="BI7" s="393" t="str">
        <f t="shared" si="1"/>
        <v>None</v>
      </c>
      <c r="BJ7" s="393" t="str">
        <f t="shared" si="1"/>
        <v>None</v>
      </c>
      <c r="BK7" s="393" t="str">
        <f t="shared" si="1"/>
        <v>None</v>
      </c>
      <c r="BL7" s="393" t="str">
        <f t="shared" si="1"/>
        <v>None</v>
      </c>
      <c r="BM7" s="393" t="str">
        <f t="shared" si="1"/>
        <v>None</v>
      </c>
      <c r="BN7" s="393" t="str">
        <f t="shared" si="1"/>
        <v>Plasterboard</v>
      </c>
      <c r="BO7" s="393" t="str">
        <f t="shared" si="1"/>
        <v>None</v>
      </c>
      <c r="BP7" s="393" t="str">
        <f t="shared" si="1"/>
        <v>None</v>
      </c>
      <c r="BQ7" s="393" t="str">
        <f t="shared" si="1"/>
        <v>None</v>
      </c>
      <c r="BR7" s="393" t="str">
        <f t="shared" si="1"/>
        <v>None</v>
      </c>
      <c r="BS7" s="393" t="str">
        <f t="shared" si="1"/>
        <v>None</v>
      </c>
      <c r="BT7" s="393" t="str">
        <f t="shared" si="1"/>
        <v>None</v>
      </c>
      <c r="BU7" s="393" t="str">
        <f t="shared" si="1"/>
        <v>None</v>
      </c>
      <c r="BV7" s="393" t="str">
        <f t="shared" si="1"/>
        <v>Plasterboard</v>
      </c>
      <c r="BW7" s="393" t="str">
        <f t="shared" si="1"/>
        <v>None</v>
      </c>
      <c r="BX7" s="393" t="str">
        <f t="shared" si="1"/>
        <v>None</v>
      </c>
      <c r="BY7" s="393" t="str">
        <f t="shared" si="1"/>
        <v>Plasterboard</v>
      </c>
    </row>
    <row r="8" spans="1:77" x14ac:dyDescent="0.25">
      <c r="A8" s="658" t="s">
        <v>271</v>
      </c>
      <c r="B8" s="3" t="s">
        <v>470</v>
      </c>
      <c r="E8" s="337">
        <v>1</v>
      </c>
      <c r="F8" s="337">
        <v>2.4</v>
      </c>
      <c r="G8" s="337">
        <v>0</v>
      </c>
      <c r="H8" s="42">
        <f>AC8</f>
        <v>0</v>
      </c>
      <c r="I8" s="42">
        <f>AD8</f>
        <v>0</v>
      </c>
      <c r="J8" s="32" t="str">
        <f t="shared" ref="J8:J49" ca="1" si="2">IF(E8&lt;Y8,"Insufficient","OK")</f>
        <v>OK</v>
      </c>
      <c r="K8" s="660">
        <f>MIN(SUM(H8:H13),SUM(I8:I13))</f>
        <v>0</v>
      </c>
      <c r="L8" s="663">
        <v>0</v>
      </c>
      <c r="M8" s="666" t="str">
        <f>IF(K8=0,"",MAX(100,0.5*MAX(H$3,I$3)/U$15))</f>
        <v/>
      </c>
      <c r="N8" s="666" t="str">
        <f>IF(K8=0,"",MAX(M8,L8*15))</f>
        <v/>
      </c>
      <c r="O8" s="616" t="str">
        <f>IF(K8=0,"",IF(M8&lt;=K8,"OK if internal bracing line", "NG if internal bracing line"))</f>
        <v/>
      </c>
      <c r="P8" s="46"/>
      <c r="R8" s="46"/>
      <c r="S8" s="46"/>
      <c r="T8" s="46"/>
      <c r="U8" s="46">
        <f>IF(K8=0,0,1)</f>
        <v>0</v>
      </c>
      <c r="V8" s="20">
        <f>IF($AH8&lt;2,0,Y8)</f>
        <v>0</v>
      </c>
      <c r="W8" s="27" t="str">
        <f ca="1">INDEX(INDIRECT($AI8),$AJ$9+1,W$4)</f>
        <v>None</v>
      </c>
      <c r="X8" s="27" t="str">
        <f t="shared" ref="X8:AB8" ca="1" si="3">INDEX(INDIRECT($AI8),$AJ$9+1,X$4)</f>
        <v>None</v>
      </c>
      <c r="Y8" s="27">
        <f t="shared" ca="1" si="3"/>
        <v>0</v>
      </c>
      <c r="Z8" s="27">
        <f t="shared" ca="1" si="3"/>
        <v>0</v>
      </c>
      <c r="AA8" s="27">
        <f t="shared" ca="1" si="3"/>
        <v>0</v>
      </c>
      <c r="AB8" s="27">
        <f t="shared" ca="1" si="3"/>
        <v>0</v>
      </c>
      <c r="AC8" s="29">
        <f>IF($AH8&lt;2,0,IF($AH8=2,COS($G8*PI()/180)*Z8,IF($E8&lt;$Y8,0,COS($G8*PI()/180)*Z8*$E8*2.4/$F8)))</f>
        <v>0</v>
      </c>
      <c r="AD8" s="29">
        <f>IF($AH8&lt;2,0,IF($AH8=2,COS($G8*PI()/180)*AA8,IF($E8&lt;$Y8,0,COS($G8*PI()/180)*AA8*$E8*2.4/$F8)))</f>
        <v>0</v>
      </c>
      <c r="AE8" s="47"/>
      <c r="AF8" s="47"/>
      <c r="AG8" s="485"/>
      <c r="AH8" s="485">
        <v>1</v>
      </c>
      <c r="AI8" s="485" t="str">
        <f>INDEX(AF$11:AF$16,AH8)</f>
        <v>None</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77" ht="15.75" thickBot="1" x14ac:dyDescent="0.3">
      <c r="A9" s="659"/>
      <c r="B9" s="3" t="s">
        <v>471</v>
      </c>
      <c r="E9" s="337">
        <v>1</v>
      </c>
      <c r="F9" s="337">
        <v>2.4</v>
      </c>
      <c r="G9" s="337">
        <v>0</v>
      </c>
      <c r="H9" s="42">
        <f t="shared" ref="H9:I49" si="4">AC9</f>
        <v>0</v>
      </c>
      <c r="I9" s="42">
        <f t="shared" si="4"/>
        <v>0</v>
      </c>
      <c r="J9" s="32" t="str">
        <f t="shared" ca="1" si="2"/>
        <v>OK</v>
      </c>
      <c r="K9" s="661"/>
      <c r="L9" s="664"/>
      <c r="M9" s="667"/>
      <c r="N9" s="667"/>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E9" s="47"/>
      <c r="AF9" s="287"/>
      <c r="AG9" s="486"/>
      <c r="AH9" s="486">
        <v>1</v>
      </c>
      <c r="AI9" s="485" t="str">
        <f t="shared" ref="AI9:AI49" si="9">INDEX(AF$11:AF$16,AH9)</f>
        <v>None</v>
      </c>
      <c r="AJ9" s="393">
        <v>1</v>
      </c>
      <c r="AK9" s="393">
        <v>4</v>
      </c>
      <c r="AL9" s="393">
        <v>7</v>
      </c>
      <c r="AM9" s="393">
        <v>5</v>
      </c>
      <c r="AN9" s="393">
        <v>4</v>
      </c>
      <c r="AO9" s="393">
        <v>1</v>
      </c>
      <c r="AP9" s="393">
        <v>5</v>
      </c>
      <c r="AQ9" s="393">
        <v>5</v>
      </c>
      <c r="AR9" s="393">
        <v>1</v>
      </c>
      <c r="AS9" s="393">
        <v>1</v>
      </c>
      <c r="AT9" s="393">
        <v>1</v>
      </c>
      <c r="AU9" s="393">
        <v>1</v>
      </c>
      <c r="AV9" s="393">
        <v>1</v>
      </c>
      <c r="AW9" s="393">
        <v>6</v>
      </c>
      <c r="AX9" s="393">
        <v>1</v>
      </c>
      <c r="AY9" s="393">
        <v>1</v>
      </c>
      <c r="AZ9" s="393">
        <v>1</v>
      </c>
      <c r="BA9" s="393">
        <v>1</v>
      </c>
      <c r="BB9" s="393">
        <v>1</v>
      </c>
      <c r="BC9" s="393">
        <v>1</v>
      </c>
      <c r="BD9" s="393">
        <v>1</v>
      </c>
      <c r="BE9" s="393">
        <v>1</v>
      </c>
      <c r="BF9" s="393">
        <v>1</v>
      </c>
      <c r="BG9" s="393">
        <v>1</v>
      </c>
      <c r="BH9" s="393">
        <v>1</v>
      </c>
      <c r="BI9" s="393">
        <v>1</v>
      </c>
      <c r="BJ9" s="393">
        <v>1</v>
      </c>
      <c r="BK9" s="393">
        <v>1</v>
      </c>
      <c r="BL9" s="393">
        <v>1</v>
      </c>
      <c r="BM9" s="393">
        <v>1</v>
      </c>
      <c r="BN9" s="393">
        <v>5</v>
      </c>
      <c r="BO9" s="393">
        <v>1</v>
      </c>
      <c r="BP9" s="393">
        <v>1</v>
      </c>
      <c r="BQ9" s="393">
        <v>1</v>
      </c>
      <c r="BR9" s="393">
        <v>1</v>
      </c>
      <c r="BS9" s="393">
        <v>1</v>
      </c>
      <c r="BT9" s="393">
        <v>6</v>
      </c>
      <c r="BU9" s="393">
        <v>1</v>
      </c>
      <c r="BV9" s="393">
        <v>9</v>
      </c>
      <c r="BW9" s="393">
        <v>1</v>
      </c>
      <c r="BX9" s="393">
        <v>1</v>
      </c>
      <c r="BY9" s="393">
        <v>1</v>
      </c>
    </row>
    <row r="10" spans="1:77" ht="16.5" thickTop="1" thickBot="1" x14ac:dyDescent="0.3">
      <c r="A10" s="659"/>
      <c r="B10" s="3" t="s">
        <v>472</v>
      </c>
      <c r="E10" s="337">
        <v>1</v>
      </c>
      <c r="F10" s="337">
        <v>2.4</v>
      </c>
      <c r="G10" s="337">
        <v>0</v>
      </c>
      <c r="H10" s="42">
        <f t="shared" si="4"/>
        <v>0</v>
      </c>
      <c r="I10" s="42">
        <f t="shared" si="4"/>
        <v>0</v>
      </c>
      <c r="J10" s="32" t="str">
        <f t="shared" ca="1" si="2"/>
        <v>OK</v>
      </c>
      <c r="K10" s="661"/>
      <c r="L10" s="664"/>
      <c r="M10" s="667"/>
      <c r="N10" s="667"/>
      <c r="O10" s="617"/>
      <c r="P10" s="46"/>
      <c r="R10" s="46"/>
      <c r="S10" s="46"/>
      <c r="T10" s="46"/>
      <c r="U10" s="46">
        <f>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E10" s="47"/>
      <c r="AF10" s="47"/>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77" ht="15.75" thickTop="1" x14ac:dyDescent="0.25">
      <c r="A11" s="659"/>
      <c r="B11" s="3" t="s">
        <v>474</v>
      </c>
      <c r="E11" s="337">
        <v>1</v>
      </c>
      <c r="F11" s="337">
        <v>2.4</v>
      </c>
      <c r="G11" s="337">
        <v>0</v>
      </c>
      <c r="H11" s="42">
        <f t="shared" si="4"/>
        <v>0</v>
      </c>
      <c r="I11" s="42">
        <f t="shared" si="4"/>
        <v>0</v>
      </c>
      <c r="J11" s="32" t="str">
        <f t="shared" ca="1" si="2"/>
        <v>OK</v>
      </c>
      <c r="K11" s="661"/>
      <c r="L11" s="664"/>
      <c r="M11" s="667"/>
      <c r="N11" s="667"/>
      <c r="O11" s="616" t="str">
        <f>IF(K8=0,"",IF(N8&lt;=K8,"OK if external bracing line", "NG if external bracing line"))</f>
        <v/>
      </c>
      <c r="P11" s="46"/>
      <c r="R11" s="46"/>
      <c r="S11" s="46"/>
      <c r="T11" s="46"/>
      <c r="U11" s="46">
        <f>IF(K26=0,0,1)</f>
        <v>0</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495">
        <v>1</v>
      </c>
      <c r="AF11" s="496"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77" x14ac:dyDescent="0.25">
      <c r="A12" s="659"/>
      <c r="B12" s="3" t="s">
        <v>473</v>
      </c>
      <c r="E12" s="337">
        <v>1</v>
      </c>
      <c r="F12" s="337">
        <v>2.4</v>
      </c>
      <c r="G12" s="337">
        <v>0</v>
      </c>
      <c r="H12" s="42">
        <f t="shared" si="4"/>
        <v>0</v>
      </c>
      <c r="I12" s="42">
        <f t="shared" si="4"/>
        <v>0</v>
      </c>
      <c r="J12" s="32" t="str">
        <f t="shared" ca="1" si="2"/>
        <v>OK</v>
      </c>
      <c r="K12" s="661"/>
      <c r="L12" s="664"/>
      <c r="M12" s="667"/>
      <c r="N12" s="667"/>
      <c r="O12" s="617"/>
      <c r="P12" s="46"/>
      <c r="R12" s="46"/>
      <c r="S12" s="46"/>
      <c r="T12" s="46"/>
      <c r="U12" s="46">
        <f>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495">
        <v>2</v>
      </c>
      <c r="AF12" s="496" t="s">
        <v>44</v>
      </c>
      <c r="AG12" s="491">
        <v>3</v>
      </c>
      <c r="AH12" s="491">
        <v>1</v>
      </c>
      <c r="AI12" s="485" t="str">
        <f t="shared" si="9"/>
        <v>None</v>
      </c>
      <c r="AJ12" s="492" t="str">
        <f t="shared" ref="AJ12:AY27" ca="1" si="18">IF(INDEX(INDIRECT(AJ$7),$AG12,2)="","",INDEX(INDIRECT(AJ$7),$AG12,2))</f>
        <v>None</v>
      </c>
      <c r="AK12" s="492" t="str">
        <f t="shared" ca="1" si="18"/>
        <v>None</v>
      </c>
      <c r="AL12" s="492" t="str">
        <f t="shared" ca="1" si="18"/>
        <v>None</v>
      </c>
      <c r="AM12" s="492" t="str">
        <f t="shared" ca="1" si="18"/>
        <v>None</v>
      </c>
      <c r="AN12" s="492" t="str">
        <f t="shared" ca="1" si="18"/>
        <v>None</v>
      </c>
      <c r="AO12" s="492" t="str">
        <f t="shared" ca="1" si="18"/>
        <v>None</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None</v>
      </c>
      <c r="BB12" s="493" t="str">
        <f t="shared" ca="1" si="12"/>
        <v>None</v>
      </c>
      <c r="BC12" s="493" t="str">
        <f t="shared" ca="1" si="12"/>
        <v>None</v>
      </c>
      <c r="BD12" s="493" t="str">
        <f t="shared" ca="1" si="13"/>
        <v>None</v>
      </c>
      <c r="BE12" s="493" t="str">
        <f t="shared" ca="1" si="13"/>
        <v>None</v>
      </c>
      <c r="BF12" s="493" t="str">
        <f t="shared" ca="1" si="13"/>
        <v>None</v>
      </c>
      <c r="BG12" s="493" t="str">
        <f t="shared" ca="1" si="13"/>
        <v>None</v>
      </c>
      <c r="BH12" s="492" t="str">
        <f t="shared" ca="1" si="13"/>
        <v>None</v>
      </c>
      <c r="BI12" s="492" t="str">
        <f t="shared" ca="1" si="13"/>
        <v>None</v>
      </c>
      <c r="BJ12" s="492" t="str">
        <f t="shared" ca="1" si="13"/>
        <v>None</v>
      </c>
      <c r="BK12" s="492" t="str">
        <f t="shared" ca="1" si="13"/>
        <v>None</v>
      </c>
      <c r="BL12" s="492" t="str">
        <f t="shared" ca="1" si="13"/>
        <v>None</v>
      </c>
      <c r="BM12" s="492" t="str">
        <f t="shared" ca="1" si="13"/>
        <v>None</v>
      </c>
      <c r="BN12" s="493" t="str">
        <f t="shared" ca="1" si="13"/>
        <v>UB1S 0.4 - 6.0</v>
      </c>
      <c r="BO12" s="493" t="str">
        <f t="shared" ca="1" si="13"/>
        <v>None</v>
      </c>
      <c r="BP12" s="493" t="str">
        <f t="shared" ca="1" si="13"/>
        <v>None</v>
      </c>
      <c r="BQ12" s="493" t="str">
        <f t="shared" ca="1" si="13"/>
        <v>None</v>
      </c>
      <c r="BR12" s="493" t="str">
        <f t="shared" ca="1" si="15"/>
        <v>None</v>
      </c>
      <c r="BS12" s="493" t="str">
        <f t="shared" ca="1" si="15"/>
        <v>None</v>
      </c>
      <c r="BT12" s="492" t="str">
        <f t="shared" ca="1" si="15"/>
        <v>None</v>
      </c>
      <c r="BU12" s="492" t="str">
        <f t="shared" ca="1" si="15"/>
        <v>None</v>
      </c>
      <c r="BV12" s="492" t="str">
        <f t="shared" ca="1" si="15"/>
        <v>UB1S 0.4 - 6.0</v>
      </c>
      <c r="BW12" s="492" t="str">
        <f t="shared" ca="1" si="15"/>
        <v>None</v>
      </c>
      <c r="BX12" s="492" t="str">
        <f t="shared" ca="1" si="15"/>
        <v>None</v>
      </c>
      <c r="BY12" s="492" t="str">
        <f t="shared" ca="1" si="15"/>
        <v>UB1S 0.4 - 6.0</v>
      </c>
    </row>
    <row r="13" spans="1:77" x14ac:dyDescent="0.25">
      <c r="A13" s="659"/>
      <c r="B13" s="3" t="s">
        <v>475</v>
      </c>
      <c r="E13" s="337">
        <v>1</v>
      </c>
      <c r="F13" s="337">
        <v>2.4</v>
      </c>
      <c r="G13" s="337">
        <v>0</v>
      </c>
      <c r="H13" s="42">
        <f t="shared" si="4"/>
        <v>0</v>
      </c>
      <c r="I13" s="42">
        <f t="shared" si="4"/>
        <v>0</v>
      </c>
      <c r="J13" s="32" t="str">
        <f t="shared" ca="1" si="2"/>
        <v>OK</v>
      </c>
      <c r="K13" s="662"/>
      <c r="L13" s="665"/>
      <c r="M13" s="668"/>
      <c r="N13" s="668"/>
      <c r="O13" s="617"/>
      <c r="P13" s="46"/>
      <c r="R13" s="46"/>
      <c r="S13" s="46"/>
      <c r="T13" s="46"/>
      <c r="U13" s="46">
        <f ca="1">IF(K38=0,0,1)</f>
        <v>0</v>
      </c>
      <c r="V13" s="20">
        <f t="shared"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si="7"/>
        <v>0</v>
      </c>
      <c r="AD13" s="29">
        <f t="shared" si="8"/>
        <v>0</v>
      </c>
      <c r="AE13" s="495">
        <v>3</v>
      </c>
      <c r="AF13" s="496" t="s">
        <v>77</v>
      </c>
      <c r="AG13" s="491">
        <v>4</v>
      </c>
      <c r="AH13" s="491">
        <v>1</v>
      </c>
      <c r="AI13" s="485" t="str">
        <f t="shared" si="9"/>
        <v>None</v>
      </c>
      <c r="AJ13" s="492" t="str">
        <f t="shared" ca="1" si="18"/>
        <v>None</v>
      </c>
      <c r="AK13" s="492" t="str">
        <f t="shared" ca="1" si="18"/>
        <v>None</v>
      </c>
      <c r="AL13" s="492" t="str">
        <f t="shared" ca="1" si="18"/>
        <v>None</v>
      </c>
      <c r="AM13" s="492" t="str">
        <f t="shared" ca="1" si="18"/>
        <v>None</v>
      </c>
      <c r="AN13" s="492" t="str">
        <f t="shared" ca="1" si="18"/>
        <v>None</v>
      </c>
      <c r="AO13" s="492" t="str">
        <f t="shared" ca="1" si="18"/>
        <v>None</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None</v>
      </c>
      <c r="BB13" s="493" t="str">
        <f t="shared" ca="1" si="12"/>
        <v>None</v>
      </c>
      <c r="BC13" s="493" t="str">
        <f t="shared" ca="1" si="12"/>
        <v>None</v>
      </c>
      <c r="BD13" s="493" t="str">
        <f t="shared" ca="1" si="13"/>
        <v>None</v>
      </c>
      <c r="BE13" s="493" t="str">
        <f t="shared" ca="1" si="13"/>
        <v>None</v>
      </c>
      <c r="BF13" s="493" t="str">
        <f t="shared" ca="1" si="13"/>
        <v>None</v>
      </c>
      <c r="BG13" s="493" t="str">
        <f t="shared" ca="1" si="13"/>
        <v>None</v>
      </c>
      <c r="BH13" s="492" t="str">
        <f t="shared" ca="1" si="13"/>
        <v>None</v>
      </c>
      <c r="BI13" s="492" t="str">
        <f t="shared" ca="1" si="13"/>
        <v>None</v>
      </c>
      <c r="BJ13" s="492" t="str">
        <f t="shared" ca="1" si="13"/>
        <v>None</v>
      </c>
      <c r="BK13" s="492" t="str">
        <f t="shared" ca="1" si="13"/>
        <v>None</v>
      </c>
      <c r="BL13" s="492" t="str">
        <f t="shared" ca="1" si="13"/>
        <v>None</v>
      </c>
      <c r="BM13" s="492" t="str">
        <f t="shared" ca="1" si="13"/>
        <v>None</v>
      </c>
      <c r="BN13" s="493" t="str">
        <f t="shared" ca="1" si="15"/>
        <v>UB2S 0.4 - 4.8</v>
      </c>
      <c r="BO13" s="493" t="str">
        <f t="shared" ca="1" si="15"/>
        <v>None</v>
      </c>
      <c r="BP13" s="493" t="str">
        <f t="shared" ca="1" si="15"/>
        <v>None</v>
      </c>
      <c r="BQ13" s="493" t="str">
        <f t="shared" ca="1" si="15"/>
        <v>None</v>
      </c>
      <c r="BR13" s="493" t="str">
        <f t="shared" ca="1" si="15"/>
        <v>None</v>
      </c>
      <c r="BS13" s="493" t="str">
        <f t="shared" ca="1" si="15"/>
        <v>None</v>
      </c>
      <c r="BT13" s="492" t="str">
        <f t="shared" ca="1" si="15"/>
        <v>None</v>
      </c>
      <c r="BU13" s="492" t="str">
        <f t="shared" ca="1" si="15"/>
        <v>None</v>
      </c>
      <c r="BV13" s="492" t="str">
        <f t="shared" ca="1" si="15"/>
        <v>UB2S 0.4 - 4.8</v>
      </c>
      <c r="BW13" s="492" t="str">
        <f t="shared" ca="1" si="15"/>
        <v>None</v>
      </c>
      <c r="BX13" s="492" t="str">
        <f t="shared" ca="1" si="15"/>
        <v>None</v>
      </c>
      <c r="BY13" s="492" t="str">
        <f t="shared" ca="1" si="15"/>
        <v>UB2S 0.4 - 4.8</v>
      </c>
    </row>
    <row r="14" spans="1:77" ht="15.75" customHeight="1" x14ac:dyDescent="0.25">
      <c r="A14" s="658" t="s">
        <v>480</v>
      </c>
      <c r="B14" s="3" t="s">
        <v>481</v>
      </c>
      <c r="E14" s="337">
        <v>1</v>
      </c>
      <c r="F14" s="337">
        <v>2.4</v>
      </c>
      <c r="G14" s="337">
        <v>0</v>
      </c>
      <c r="H14" s="42">
        <f t="shared" si="4"/>
        <v>0</v>
      </c>
      <c r="I14" s="42">
        <f t="shared" si="4"/>
        <v>0</v>
      </c>
      <c r="J14" s="32" t="str">
        <f t="shared" ca="1" si="2"/>
        <v>OK</v>
      </c>
      <c r="K14" s="660">
        <f>MIN(SUM(H14:H19),SUM(I14:I19))</f>
        <v>0</v>
      </c>
      <c r="L14" s="663">
        <v>0</v>
      </c>
      <c r="M14" s="666" t="str">
        <f t="shared" ref="M14" si="20">IF(K14=0,"",MAX(100,0.5*MAX(H$3,I$3)/U$15))</f>
        <v/>
      </c>
      <c r="N14" s="666" t="str">
        <f>IF(K14=0,"",MAX(M14,L14*15))</f>
        <v/>
      </c>
      <c r="O14" s="616" t="str">
        <f>IF(K14=0,"",IF(M14&lt;=K14,"OK if internal bracing line", "NG if internal bracing line"))</f>
        <v/>
      </c>
      <c r="P14" s="46"/>
      <c r="R14" s="46"/>
      <c r="S14" s="46"/>
      <c r="T14" s="46"/>
      <c r="U14" s="46">
        <f ca="1">IF(K44=0,0,1)</f>
        <v>0</v>
      </c>
      <c r="V14" s="20">
        <f t="shared" si="5"/>
        <v>0</v>
      </c>
      <c r="W14" s="27" t="str">
        <f ca="1">INDEX(INDIRECT($AI14),$AP$9+1,W$4)</f>
        <v>None</v>
      </c>
      <c r="X14" s="27" t="str">
        <f t="shared" ref="X14:AB14" ca="1" si="21">INDEX(INDIRECT($AI14),$AP$9+1,X$4)</f>
        <v>None</v>
      </c>
      <c r="Y14" s="27">
        <f t="shared" ca="1" si="21"/>
        <v>0</v>
      </c>
      <c r="Z14" s="27">
        <f t="shared" ca="1" si="21"/>
        <v>0</v>
      </c>
      <c r="AA14" s="27">
        <f t="shared" ca="1" si="21"/>
        <v>0</v>
      </c>
      <c r="AB14" s="27">
        <f t="shared" ca="1" si="21"/>
        <v>0</v>
      </c>
      <c r="AC14" s="29">
        <f t="shared" si="7"/>
        <v>0</v>
      </c>
      <c r="AD14" s="29">
        <f t="shared" si="8"/>
        <v>0</v>
      </c>
      <c r="AE14" s="495">
        <v>4</v>
      </c>
      <c r="AF14" s="496" t="s">
        <v>45</v>
      </c>
      <c r="AG14" s="491">
        <v>5</v>
      </c>
      <c r="AH14" s="491">
        <v>1</v>
      </c>
      <c r="AI14" s="485" t="str">
        <f t="shared" si="9"/>
        <v>None</v>
      </c>
      <c r="AJ14" s="492" t="str">
        <f t="shared" ca="1" si="18"/>
        <v>None</v>
      </c>
      <c r="AK14" s="492" t="str">
        <f t="shared" ca="1" si="18"/>
        <v>None</v>
      </c>
      <c r="AL14" s="492" t="str">
        <f t="shared" ca="1" si="18"/>
        <v>None</v>
      </c>
      <c r="AM14" s="492" t="str">
        <f t="shared" ca="1" si="18"/>
        <v>None</v>
      </c>
      <c r="AN14" s="492" t="str">
        <f t="shared" ca="1" si="18"/>
        <v>None</v>
      </c>
      <c r="AO14" s="492" t="str">
        <f t="shared" ca="1" si="18"/>
        <v>None</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None</v>
      </c>
      <c r="BB14" s="493" t="str">
        <f t="shared" ca="1" si="12"/>
        <v>None</v>
      </c>
      <c r="BC14" s="493" t="str">
        <f t="shared" ca="1" si="12"/>
        <v>None</v>
      </c>
      <c r="BD14" s="493" t="str">
        <f t="shared" ca="1" si="13"/>
        <v>None</v>
      </c>
      <c r="BE14" s="493" t="str">
        <f t="shared" ca="1" si="13"/>
        <v>None</v>
      </c>
      <c r="BF14" s="493" t="str">
        <f t="shared" ca="1" si="13"/>
        <v>None</v>
      </c>
      <c r="BG14" s="493" t="str">
        <f t="shared" ca="1" si="13"/>
        <v>None</v>
      </c>
      <c r="BH14" s="492" t="str">
        <f t="shared" ca="1" si="13"/>
        <v>None</v>
      </c>
      <c r="BI14" s="492" t="str">
        <f t="shared" ca="1" si="13"/>
        <v>None</v>
      </c>
      <c r="BJ14" s="492" t="str">
        <f t="shared" ca="1" si="13"/>
        <v>None</v>
      </c>
      <c r="BK14" s="492" t="str">
        <f t="shared" ca="1" si="13"/>
        <v>None</v>
      </c>
      <c r="BL14" s="492" t="str">
        <f t="shared" ca="1" si="13"/>
        <v>None</v>
      </c>
      <c r="BM14" s="492" t="str">
        <f t="shared" ca="1" si="13"/>
        <v>None</v>
      </c>
      <c r="BN14" s="493" t="str">
        <f t="shared" ca="1" si="15"/>
        <v>UB1M 0.1-1.2</v>
      </c>
      <c r="BO14" s="493" t="str">
        <f t="shared" ca="1" si="15"/>
        <v>None</v>
      </c>
      <c r="BP14" s="493" t="str">
        <f t="shared" ca="1" si="15"/>
        <v>None</v>
      </c>
      <c r="BQ14" s="493" t="str">
        <f t="shared" ca="1" si="15"/>
        <v>None</v>
      </c>
      <c r="BR14" s="493" t="str">
        <f t="shared" ca="1" si="15"/>
        <v>None</v>
      </c>
      <c r="BS14" s="493" t="str">
        <f t="shared" ca="1" si="15"/>
        <v>None</v>
      </c>
      <c r="BT14" s="492" t="str">
        <f t="shared" ca="1" si="15"/>
        <v>None</v>
      </c>
      <c r="BU14" s="492" t="str">
        <f t="shared" ca="1" si="15"/>
        <v>None</v>
      </c>
      <c r="BV14" s="492" t="str">
        <f t="shared" ca="1" si="15"/>
        <v>UB1M 0.1-1.2</v>
      </c>
      <c r="BW14" s="492" t="str">
        <f t="shared" ca="1" si="15"/>
        <v>None</v>
      </c>
      <c r="BX14" s="492" t="str">
        <f t="shared" ca="1" si="15"/>
        <v>None</v>
      </c>
      <c r="BY14" s="492" t="str">
        <f t="shared" ca="1" si="15"/>
        <v>UB1M 0.1-1.2</v>
      </c>
    </row>
    <row r="15" spans="1:77" x14ac:dyDescent="0.25">
      <c r="A15" s="659"/>
      <c r="B15" s="3" t="s">
        <v>482</v>
      </c>
      <c r="E15" s="337">
        <v>1</v>
      </c>
      <c r="F15" s="337">
        <v>2.4</v>
      </c>
      <c r="G15" s="337">
        <v>0</v>
      </c>
      <c r="H15" s="42">
        <f t="shared" si="4"/>
        <v>0</v>
      </c>
      <c r="I15" s="42">
        <f t="shared" si="4"/>
        <v>0</v>
      </c>
      <c r="J15" s="32" t="str">
        <f t="shared" ca="1" si="2"/>
        <v>OK</v>
      </c>
      <c r="K15" s="661"/>
      <c r="L15" s="664"/>
      <c r="M15" s="667"/>
      <c r="N15" s="667"/>
      <c r="O15" s="617"/>
      <c r="P15" s="46"/>
      <c r="R15" s="46"/>
      <c r="S15" s="46"/>
      <c r="T15" s="46"/>
      <c r="U15" s="46">
        <f ca="1">IF(SUM(U8:U14)=0,1,SUM(U8:U14))</f>
        <v>1</v>
      </c>
      <c r="V15" s="20">
        <f t="shared" si="5"/>
        <v>0</v>
      </c>
      <c r="W15" s="27" t="str">
        <f ca="1">INDEX(INDIRECT($AI15),$AQ$9+1,W$4)</f>
        <v>None</v>
      </c>
      <c r="X15" s="27" t="str">
        <f t="shared" ref="X15:AB15" ca="1" si="22">INDEX(INDIRECT($AI15),$AQ$9+1,X$4)</f>
        <v>None</v>
      </c>
      <c r="Y15" s="27">
        <f t="shared" ca="1" si="22"/>
        <v>0</v>
      </c>
      <c r="Z15" s="27">
        <f t="shared" ca="1" si="22"/>
        <v>0</v>
      </c>
      <c r="AA15" s="27">
        <f t="shared" ca="1" si="22"/>
        <v>0</v>
      </c>
      <c r="AB15" s="27">
        <f t="shared" ca="1" si="22"/>
        <v>0</v>
      </c>
      <c r="AC15" s="29">
        <f t="shared" si="7"/>
        <v>0</v>
      </c>
      <c r="AD15" s="29">
        <f t="shared" si="8"/>
        <v>0</v>
      </c>
      <c r="AE15" s="495">
        <v>5</v>
      </c>
      <c r="AF15" s="496" t="s">
        <v>46</v>
      </c>
      <c r="AG15" s="491">
        <v>6</v>
      </c>
      <c r="AH15" s="494">
        <v>1</v>
      </c>
      <c r="AI15" s="485" t="str">
        <f t="shared" si="9"/>
        <v>None</v>
      </c>
      <c r="AJ15" s="492" t="str">
        <f t="shared" ca="1" si="18"/>
        <v>None</v>
      </c>
      <c r="AK15" s="492" t="str">
        <f t="shared" ca="1" si="18"/>
        <v>None</v>
      </c>
      <c r="AL15" s="492" t="str">
        <f t="shared" ca="1" si="18"/>
        <v>None</v>
      </c>
      <c r="AM15" s="492" t="str">
        <f t="shared" ca="1" si="18"/>
        <v>None</v>
      </c>
      <c r="AN15" s="492" t="str">
        <f t="shared" ca="1" si="18"/>
        <v>None</v>
      </c>
      <c r="AO15" s="492" t="str">
        <f t="shared" ca="1" si="18"/>
        <v>None</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None</v>
      </c>
      <c r="BB15" s="493" t="str">
        <f t="shared" ca="1" si="12"/>
        <v>None</v>
      </c>
      <c r="BC15" s="493" t="str">
        <f t="shared" ca="1" si="12"/>
        <v>None</v>
      </c>
      <c r="BD15" s="493" t="str">
        <f t="shared" ca="1" si="13"/>
        <v>None</v>
      </c>
      <c r="BE15" s="493" t="str">
        <f t="shared" ca="1" si="13"/>
        <v>None</v>
      </c>
      <c r="BF15" s="493" t="str">
        <f t="shared" ca="1" si="13"/>
        <v>None</v>
      </c>
      <c r="BG15" s="493" t="str">
        <f t="shared" ca="1" si="13"/>
        <v>None</v>
      </c>
      <c r="BH15" s="492" t="str">
        <f t="shared" ca="1" si="13"/>
        <v>None</v>
      </c>
      <c r="BI15" s="492" t="str">
        <f t="shared" ca="1" si="13"/>
        <v>None</v>
      </c>
      <c r="BJ15" s="492" t="str">
        <f t="shared" ca="1" si="13"/>
        <v>None</v>
      </c>
      <c r="BK15" s="492" t="str">
        <f t="shared" ca="1" si="13"/>
        <v>None</v>
      </c>
      <c r="BL15" s="492" t="str">
        <f t="shared" ca="1" si="13"/>
        <v>None</v>
      </c>
      <c r="BM15" s="492" t="str">
        <f t="shared" ca="1" si="13"/>
        <v>None</v>
      </c>
      <c r="BN15" s="493" t="str">
        <f t="shared" ca="1" si="15"/>
        <v>UB1M 1.2-2.4</v>
      </c>
      <c r="BO15" s="493" t="str">
        <f t="shared" ca="1" si="15"/>
        <v>None</v>
      </c>
      <c r="BP15" s="493" t="str">
        <f t="shared" ca="1" si="15"/>
        <v>None</v>
      </c>
      <c r="BQ15" s="493" t="str">
        <f t="shared" ca="1" si="15"/>
        <v>None</v>
      </c>
      <c r="BR15" s="493" t="str">
        <f t="shared" ca="1" si="15"/>
        <v>None</v>
      </c>
      <c r="BS15" s="493" t="str">
        <f t="shared" ca="1" si="15"/>
        <v>None</v>
      </c>
      <c r="BT15" s="492" t="str">
        <f t="shared" ca="1" si="15"/>
        <v>None</v>
      </c>
      <c r="BU15" s="492" t="str">
        <f t="shared" ca="1" si="15"/>
        <v>None</v>
      </c>
      <c r="BV15" s="492" t="str">
        <f t="shared" ca="1" si="15"/>
        <v>UB1M 1.2-2.4</v>
      </c>
      <c r="BW15" s="492" t="str">
        <f t="shared" ca="1" si="15"/>
        <v>None</v>
      </c>
      <c r="BX15" s="492" t="str">
        <f t="shared" ca="1" si="15"/>
        <v>None</v>
      </c>
      <c r="BY15" s="492" t="str">
        <f t="shared" ca="1" si="15"/>
        <v>UB1M 1.2-2.4</v>
      </c>
    </row>
    <row r="16" spans="1:77" x14ac:dyDescent="0.25">
      <c r="A16" s="659"/>
      <c r="B16" s="3" t="s">
        <v>483</v>
      </c>
      <c r="E16" s="337">
        <v>1</v>
      </c>
      <c r="F16" s="337">
        <v>2.4</v>
      </c>
      <c r="G16" s="337">
        <v>0</v>
      </c>
      <c r="H16" s="42">
        <f t="shared" si="4"/>
        <v>0</v>
      </c>
      <c r="I16" s="42">
        <f t="shared" si="4"/>
        <v>0</v>
      </c>
      <c r="J16" s="32" t="str">
        <f t="shared" ca="1" si="2"/>
        <v>OK</v>
      </c>
      <c r="K16" s="661"/>
      <c r="L16" s="664"/>
      <c r="M16" s="667"/>
      <c r="N16" s="667"/>
      <c r="O16" s="617"/>
      <c r="P16" s="46"/>
      <c r="Q16" s="46"/>
      <c r="R16" s="46"/>
      <c r="S16" s="46"/>
      <c r="T16" s="46"/>
      <c r="V16" s="20">
        <f t="shared" si="5"/>
        <v>0</v>
      </c>
      <c r="W16" s="27" t="str">
        <f ca="1">INDEX(INDIRECT($AI16),$AR$9+1,W$4)</f>
        <v>None</v>
      </c>
      <c r="X16" s="27" t="str">
        <f t="shared" ref="X16:AB16" ca="1" si="23">INDEX(INDIRECT($AI16),$AR$9+1,X$4)</f>
        <v>None</v>
      </c>
      <c r="Y16" s="27">
        <f t="shared" ca="1" si="23"/>
        <v>0</v>
      </c>
      <c r="Z16" s="27">
        <f t="shared" ca="1" si="23"/>
        <v>0</v>
      </c>
      <c r="AA16" s="27">
        <f t="shared" ca="1" si="23"/>
        <v>0</v>
      </c>
      <c r="AB16" s="27">
        <f t="shared" ca="1" si="23"/>
        <v>0</v>
      </c>
      <c r="AC16" s="29">
        <f t="shared" si="7"/>
        <v>0</v>
      </c>
      <c r="AD16" s="29">
        <f t="shared" si="8"/>
        <v>0</v>
      </c>
      <c r="AE16" s="495">
        <v>6</v>
      </c>
      <c r="AF16" s="497" t="s">
        <v>78</v>
      </c>
      <c r="AG16" s="491">
        <v>7</v>
      </c>
      <c r="AH16" s="485">
        <v>1</v>
      </c>
      <c r="AI16" s="485" t="str">
        <f t="shared" si="9"/>
        <v>None</v>
      </c>
      <c r="AJ16" s="492" t="str">
        <f t="shared" ca="1" si="18"/>
        <v>None</v>
      </c>
      <c r="AK16" s="492" t="str">
        <f t="shared" ca="1" si="18"/>
        <v>None</v>
      </c>
      <c r="AL16" s="492" t="str">
        <f t="shared" ca="1" si="18"/>
        <v>None</v>
      </c>
      <c r="AM16" s="492" t="str">
        <f t="shared" ca="1" si="18"/>
        <v>None</v>
      </c>
      <c r="AN16" s="492" t="str">
        <f t="shared" ca="1" si="18"/>
        <v>None</v>
      </c>
      <c r="AO16" s="492" t="str">
        <f t="shared" ca="1" si="18"/>
        <v>None</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None</v>
      </c>
      <c r="BB16" s="493" t="str">
        <f t="shared" ca="1" si="12"/>
        <v>None</v>
      </c>
      <c r="BC16" s="493" t="str">
        <f t="shared" ca="1" si="12"/>
        <v>None</v>
      </c>
      <c r="BD16" s="493" t="str">
        <f t="shared" ca="1" si="13"/>
        <v>None</v>
      </c>
      <c r="BE16" s="493" t="str">
        <f t="shared" ca="1" si="13"/>
        <v>None</v>
      </c>
      <c r="BF16" s="493" t="str">
        <f t="shared" ca="1" si="13"/>
        <v>None</v>
      </c>
      <c r="BG16" s="493" t="str">
        <f t="shared" ca="1" si="13"/>
        <v>None</v>
      </c>
      <c r="BH16" s="492" t="str">
        <f t="shared" ca="1" si="13"/>
        <v>None</v>
      </c>
      <c r="BI16" s="492" t="str">
        <f t="shared" ca="1" si="13"/>
        <v>None</v>
      </c>
      <c r="BJ16" s="492" t="str">
        <f t="shared" ca="1" si="13"/>
        <v>None</v>
      </c>
      <c r="BK16" s="492" t="str">
        <f t="shared" ca="1" si="13"/>
        <v>None</v>
      </c>
      <c r="BL16" s="492" t="str">
        <f t="shared" ca="1" si="13"/>
        <v>None</v>
      </c>
      <c r="BM16" s="492" t="str">
        <f t="shared" ca="1" si="13"/>
        <v>None</v>
      </c>
      <c r="BN16" s="493" t="str">
        <f t="shared" ca="1" si="15"/>
        <v>UBSM 0.6-2.4</v>
      </c>
      <c r="BO16" s="493" t="str">
        <f t="shared" ca="1" si="15"/>
        <v>None</v>
      </c>
      <c r="BP16" s="493" t="str">
        <f t="shared" ca="1" si="15"/>
        <v>None</v>
      </c>
      <c r="BQ16" s="493" t="str">
        <f t="shared" ca="1" si="15"/>
        <v>None</v>
      </c>
      <c r="BR16" s="493" t="str">
        <f t="shared" ca="1" si="15"/>
        <v>None</v>
      </c>
      <c r="BS16" s="493" t="str">
        <f t="shared" ca="1" si="15"/>
        <v>None</v>
      </c>
      <c r="BT16" s="492" t="str">
        <f t="shared" ca="1" si="15"/>
        <v>None</v>
      </c>
      <c r="BU16" s="492" t="str">
        <f t="shared" ca="1" si="15"/>
        <v>None</v>
      </c>
      <c r="BV16" s="492" t="str">
        <f t="shared" ca="1" si="15"/>
        <v>UBSM 0.6-2.4</v>
      </c>
      <c r="BW16" s="492" t="str">
        <f t="shared" ca="1" si="15"/>
        <v>None</v>
      </c>
      <c r="BX16" s="492" t="str">
        <f t="shared" ca="1" si="15"/>
        <v>None</v>
      </c>
      <c r="BY16" s="492" t="str">
        <f t="shared" ca="1" si="15"/>
        <v>UBSM 0.6-2.4</v>
      </c>
    </row>
    <row r="17" spans="1:77" ht="15" customHeight="1" x14ac:dyDescent="0.25">
      <c r="A17" s="659"/>
      <c r="B17" s="3" t="s">
        <v>484</v>
      </c>
      <c r="E17" s="337">
        <v>1</v>
      </c>
      <c r="F17" s="337">
        <v>2.4</v>
      </c>
      <c r="G17" s="337">
        <v>0</v>
      </c>
      <c r="H17" s="42">
        <f t="shared" si="4"/>
        <v>0</v>
      </c>
      <c r="I17" s="42">
        <f t="shared" si="4"/>
        <v>0</v>
      </c>
      <c r="J17" s="32" t="str">
        <f t="shared" ca="1" si="2"/>
        <v>OK</v>
      </c>
      <c r="K17" s="661"/>
      <c r="L17" s="664"/>
      <c r="M17" s="667"/>
      <c r="N17" s="667"/>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4">INDEX(INDIRECT($AI17),$AS$9+1,X$4)</f>
        <v>None</v>
      </c>
      <c r="Y17" s="27">
        <f t="shared" ca="1" si="24"/>
        <v>0</v>
      </c>
      <c r="Z17" s="27">
        <f t="shared" ca="1" si="24"/>
        <v>0</v>
      </c>
      <c r="AA17" s="27">
        <f t="shared" ca="1" si="24"/>
        <v>0</v>
      </c>
      <c r="AB17" s="27">
        <f t="shared" ca="1" si="24"/>
        <v>0</v>
      </c>
      <c r="AC17" s="29">
        <f t="shared" si="7"/>
        <v>0</v>
      </c>
      <c r="AD17" s="29">
        <f t="shared" si="8"/>
        <v>0</v>
      </c>
      <c r="AE17" s="47"/>
      <c r="AF17" s="47"/>
      <c r="AG17" s="491">
        <v>8</v>
      </c>
      <c r="AH17" s="485">
        <v>1</v>
      </c>
      <c r="AI17" s="485" t="str">
        <f t="shared" si="9"/>
        <v>None</v>
      </c>
      <c r="AJ17" s="492" t="str">
        <f t="shared" ca="1" si="18"/>
        <v>None</v>
      </c>
      <c r="AK17" s="492" t="str">
        <f t="shared" ca="1" si="18"/>
        <v>None</v>
      </c>
      <c r="AL17" s="492" t="str">
        <f t="shared" ca="1" si="18"/>
        <v>None</v>
      </c>
      <c r="AM17" s="492" t="str">
        <f t="shared" ca="1" si="18"/>
        <v>None</v>
      </c>
      <c r="AN17" s="492" t="str">
        <f t="shared" ca="1" si="18"/>
        <v>None</v>
      </c>
      <c r="AO17" s="492" t="str">
        <f t="shared" ca="1" si="18"/>
        <v>None</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None</v>
      </c>
      <c r="BB17" s="493" t="str">
        <f t="shared" ca="1" si="12"/>
        <v>None</v>
      </c>
      <c r="BC17" s="493" t="str">
        <f t="shared" ca="1" si="12"/>
        <v>None</v>
      </c>
      <c r="BD17" s="493" t="str">
        <f t="shared" ca="1" si="13"/>
        <v>None</v>
      </c>
      <c r="BE17" s="493" t="str">
        <f t="shared" ca="1" si="13"/>
        <v>None</v>
      </c>
      <c r="BF17" s="493" t="str">
        <f t="shared" ca="1" si="13"/>
        <v>None</v>
      </c>
      <c r="BG17" s="493" t="str">
        <f t="shared" ca="1" si="13"/>
        <v>None</v>
      </c>
      <c r="BH17" s="492" t="str">
        <f t="shared" ca="1" si="13"/>
        <v>None</v>
      </c>
      <c r="BI17" s="492" t="str">
        <f t="shared" ca="1" si="13"/>
        <v>None</v>
      </c>
      <c r="BJ17" s="492" t="str">
        <f t="shared" ca="1" si="13"/>
        <v>None</v>
      </c>
      <c r="BK17" s="492" t="str">
        <f t="shared" ca="1" si="13"/>
        <v>None</v>
      </c>
      <c r="BL17" s="492" t="str">
        <f t="shared" ca="1" si="13"/>
        <v>None</v>
      </c>
      <c r="BM17" s="492" t="str">
        <f t="shared" ca="1" si="13"/>
        <v>None</v>
      </c>
      <c r="BN17" s="493" t="str">
        <f t="shared" ca="1" si="15"/>
        <v>UBMP 0.4-0.6</v>
      </c>
      <c r="BO17" s="493" t="str">
        <f t="shared" ca="1" si="15"/>
        <v>None</v>
      </c>
      <c r="BP17" s="493" t="str">
        <f t="shared" ca="1" si="15"/>
        <v>None</v>
      </c>
      <c r="BQ17" s="493" t="str">
        <f t="shared" ca="1" si="15"/>
        <v>None</v>
      </c>
      <c r="BR17" s="493" t="str">
        <f t="shared" ca="1" si="15"/>
        <v>None</v>
      </c>
      <c r="BS17" s="493" t="str">
        <f t="shared" ca="1" si="15"/>
        <v>None</v>
      </c>
      <c r="BT17" s="492" t="str">
        <f t="shared" ca="1" si="15"/>
        <v>None</v>
      </c>
      <c r="BU17" s="492" t="str">
        <f t="shared" ca="1" si="15"/>
        <v>None</v>
      </c>
      <c r="BV17" s="492" t="str">
        <f t="shared" ca="1" si="15"/>
        <v>UBMP 0.4-0.6</v>
      </c>
      <c r="BW17" s="492" t="str">
        <f t="shared" ca="1" si="15"/>
        <v>None</v>
      </c>
      <c r="BX17" s="492" t="str">
        <f t="shared" ca="1" si="15"/>
        <v>None</v>
      </c>
      <c r="BY17" s="492" t="str">
        <f t="shared" ca="1" si="15"/>
        <v>UBMP 0.4-0.6</v>
      </c>
    </row>
    <row r="18" spans="1:77" x14ac:dyDescent="0.25">
      <c r="A18" s="659"/>
      <c r="B18" s="3" t="s">
        <v>485</v>
      </c>
      <c r="E18" s="337">
        <v>1</v>
      </c>
      <c r="F18" s="337">
        <v>2.4</v>
      </c>
      <c r="G18" s="337">
        <v>0</v>
      </c>
      <c r="H18" s="42">
        <f t="shared" si="4"/>
        <v>0</v>
      </c>
      <c r="I18" s="42">
        <f t="shared" si="4"/>
        <v>0</v>
      </c>
      <c r="J18" s="32" t="str">
        <f t="shared" ca="1" si="2"/>
        <v>OK</v>
      </c>
      <c r="K18" s="661"/>
      <c r="L18" s="664"/>
      <c r="M18" s="667"/>
      <c r="N18" s="667"/>
      <c r="O18" s="617"/>
      <c r="P18" s="46"/>
      <c r="Q18" s="46"/>
      <c r="R18" s="46"/>
      <c r="S18" s="46"/>
      <c r="T18" s="46"/>
      <c r="V18" s="20">
        <f t="shared" si="5"/>
        <v>0</v>
      </c>
      <c r="W18" s="27" t="str">
        <f ca="1">INDEX(INDIRECT($AI18),$AT$9+1,W$4)</f>
        <v>None</v>
      </c>
      <c r="X18" s="27" t="str">
        <f t="shared" ref="X18:AB18" ca="1" si="25">INDEX(INDIRECT($AI18),$AT$9+1,X$4)</f>
        <v>None</v>
      </c>
      <c r="Y18" s="27">
        <f t="shared" ca="1" si="25"/>
        <v>0</v>
      </c>
      <c r="Z18" s="27">
        <f t="shared" ca="1" si="25"/>
        <v>0</v>
      </c>
      <c r="AA18" s="27">
        <f t="shared" ca="1" si="25"/>
        <v>0</v>
      </c>
      <c r="AB18" s="27">
        <f t="shared" ca="1" si="25"/>
        <v>0</v>
      </c>
      <c r="AC18" s="29">
        <f t="shared" si="7"/>
        <v>0</v>
      </c>
      <c r="AD18" s="29">
        <f t="shared" si="8"/>
        <v>0</v>
      </c>
      <c r="AE18" s="47"/>
      <c r="AF18" s="47"/>
      <c r="AG18" s="491">
        <v>9</v>
      </c>
      <c r="AH18" s="485">
        <v>1</v>
      </c>
      <c r="AI18" s="485" t="str">
        <f t="shared" si="9"/>
        <v>None</v>
      </c>
      <c r="AJ18" s="492" t="str">
        <f t="shared" ca="1" si="18"/>
        <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
      </c>
      <c r="BH18" s="492" t="str">
        <f t="shared" ca="1" si="13"/>
        <v/>
      </c>
      <c r="BI18" s="492" t="str">
        <f t="shared" ca="1" si="13"/>
        <v/>
      </c>
      <c r="BJ18" s="492" t="str">
        <f t="shared" ca="1" si="13"/>
        <v/>
      </c>
      <c r="BK18" s="492" t="str">
        <f t="shared" ca="1" si="13"/>
        <v/>
      </c>
      <c r="BL18" s="492" t="str">
        <f t="shared" ca="1" si="13"/>
        <v/>
      </c>
      <c r="BM18" s="492" t="str">
        <f t="shared" ca="1" si="13"/>
        <v/>
      </c>
      <c r="BN18" s="493" t="str">
        <f t="shared" ca="1" si="15"/>
        <v>UBMP 0.6-1.2</v>
      </c>
      <c r="BO18" s="493" t="str">
        <f t="shared" ca="1" si="15"/>
        <v/>
      </c>
      <c r="BP18" s="493" t="str">
        <f t="shared" ca="1" si="15"/>
        <v/>
      </c>
      <c r="BQ18" s="493" t="str">
        <f t="shared" ca="1" si="15"/>
        <v/>
      </c>
      <c r="BR18" s="493" t="str">
        <f t="shared" ca="1" si="15"/>
        <v/>
      </c>
      <c r="BS18" s="493" t="str">
        <f t="shared" ca="1" si="15"/>
        <v/>
      </c>
      <c r="BT18" s="492" t="str">
        <f t="shared" ca="1" si="15"/>
        <v/>
      </c>
      <c r="BU18" s="492" t="str">
        <f t="shared" ca="1" si="15"/>
        <v/>
      </c>
      <c r="BV18" s="492" t="str">
        <f t="shared" ca="1" si="15"/>
        <v>UBMP 0.6-1.2</v>
      </c>
      <c r="BW18" s="492" t="str">
        <f t="shared" ca="1" si="15"/>
        <v/>
      </c>
      <c r="BX18" s="492" t="str">
        <f t="shared" ca="1" si="15"/>
        <v/>
      </c>
      <c r="BY18" s="492" t="str">
        <f t="shared" ca="1" si="15"/>
        <v>UBMP 0.6-1.2</v>
      </c>
    </row>
    <row r="19" spans="1:77" x14ac:dyDescent="0.25">
      <c r="A19" s="659"/>
      <c r="B19" s="3" t="s">
        <v>486</v>
      </c>
      <c r="E19" s="337">
        <v>1</v>
      </c>
      <c r="F19" s="337">
        <v>2.4</v>
      </c>
      <c r="G19" s="337">
        <v>0</v>
      </c>
      <c r="H19" s="42">
        <f t="shared" si="4"/>
        <v>0</v>
      </c>
      <c r="I19" s="42">
        <f t="shared" si="4"/>
        <v>0</v>
      </c>
      <c r="J19" s="32" t="str">
        <f t="shared" ca="1" si="2"/>
        <v>OK</v>
      </c>
      <c r="K19" s="662"/>
      <c r="L19" s="665"/>
      <c r="M19" s="668"/>
      <c r="N19" s="668"/>
      <c r="O19" s="617"/>
      <c r="P19" s="46"/>
      <c r="Q19" s="46"/>
      <c r="R19" s="46"/>
      <c r="S19" s="46"/>
      <c r="T19" s="46"/>
      <c r="V19" s="20">
        <f t="shared" si="5"/>
        <v>0</v>
      </c>
      <c r="W19" s="27" t="str">
        <f ca="1">INDEX(INDIRECT($AI19),$AU$9+1,W$4)</f>
        <v>None</v>
      </c>
      <c r="X19" s="27" t="str">
        <f t="shared" ref="X19:AB19" ca="1" si="26">INDEX(INDIRECT($AI19),$AU$9+1,X$4)</f>
        <v>None</v>
      </c>
      <c r="Y19" s="27">
        <f t="shared" ca="1" si="26"/>
        <v>0</v>
      </c>
      <c r="Z19" s="27">
        <f t="shared" ca="1" si="26"/>
        <v>0</v>
      </c>
      <c r="AA19" s="27">
        <f t="shared" ca="1" si="26"/>
        <v>0</v>
      </c>
      <c r="AB19" s="27">
        <f t="shared" ca="1" si="26"/>
        <v>0</v>
      </c>
      <c r="AC19" s="29">
        <f t="shared" si="7"/>
        <v>0</v>
      </c>
      <c r="AD19" s="29">
        <f t="shared" si="8"/>
        <v>0</v>
      </c>
      <c r="AE19" s="47"/>
      <c r="AF19" s="47"/>
      <c r="AG19" s="491">
        <v>10</v>
      </c>
      <c r="AH19" s="485">
        <v>1</v>
      </c>
      <c r="AI19" s="485" t="str">
        <f t="shared" si="9"/>
        <v>None</v>
      </c>
      <c r="AJ19" s="492" t="str">
        <f t="shared" ca="1" si="18"/>
        <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
      </c>
      <c r="BH19" s="492" t="str">
        <f t="shared" ca="1" si="13"/>
        <v/>
      </c>
      <c r="BI19" s="492" t="str">
        <f t="shared" ca="1" si="13"/>
        <v/>
      </c>
      <c r="BJ19" s="492" t="str">
        <f t="shared" ca="1" si="13"/>
        <v/>
      </c>
      <c r="BK19" s="492" t="str">
        <f t="shared" ca="1" si="13"/>
        <v/>
      </c>
      <c r="BL19" s="492" t="str">
        <f t="shared" ca="1" si="13"/>
        <v/>
      </c>
      <c r="BM19" s="492" t="str">
        <f t="shared" ca="1" si="13"/>
        <v/>
      </c>
      <c r="BN19" s="493" t="str">
        <f t="shared" ca="1" si="15"/>
        <v>UBMP 1.2-2.4</v>
      </c>
      <c r="BO19" s="493" t="str">
        <f t="shared" ca="1" si="15"/>
        <v/>
      </c>
      <c r="BP19" s="493" t="str">
        <f t="shared" ca="1" si="15"/>
        <v/>
      </c>
      <c r="BQ19" s="493" t="str">
        <f t="shared" ca="1" si="15"/>
        <v/>
      </c>
      <c r="BR19" s="493" t="str">
        <f t="shared" ca="1" si="15"/>
        <v/>
      </c>
      <c r="BS19" s="493" t="str">
        <f t="shared" ca="1" si="15"/>
        <v/>
      </c>
      <c r="BT19" s="492" t="str">
        <f t="shared" ca="1" si="15"/>
        <v/>
      </c>
      <c r="BU19" s="492" t="str">
        <f t="shared" ca="1" si="15"/>
        <v/>
      </c>
      <c r="BV19" s="492" t="str">
        <f t="shared" ca="1" si="15"/>
        <v>UBMP 1.2-2.4</v>
      </c>
      <c r="BW19" s="492" t="str">
        <f t="shared" ca="1" si="15"/>
        <v/>
      </c>
      <c r="BX19" s="492" t="str">
        <f t="shared" ca="1" si="15"/>
        <v/>
      </c>
      <c r="BY19" s="492" t="str">
        <f t="shared" ca="1" si="15"/>
        <v>UBMP 1.2-2.4</v>
      </c>
    </row>
    <row r="20" spans="1:77" ht="15.75" customHeight="1" x14ac:dyDescent="0.25">
      <c r="A20" s="658" t="s">
        <v>487</v>
      </c>
      <c r="B20" s="3" t="s">
        <v>490</v>
      </c>
      <c r="E20" s="337">
        <v>1</v>
      </c>
      <c r="F20" s="337">
        <v>2.4</v>
      </c>
      <c r="G20" s="337">
        <v>0</v>
      </c>
      <c r="H20" s="42">
        <f t="shared" si="4"/>
        <v>0</v>
      </c>
      <c r="I20" s="42">
        <f t="shared" si="4"/>
        <v>0</v>
      </c>
      <c r="J20" s="32" t="str">
        <f t="shared" ca="1" si="2"/>
        <v>OK</v>
      </c>
      <c r="K20" s="660">
        <f>MIN(SUM(H20:H25),SUM(I20:I25))</f>
        <v>0</v>
      </c>
      <c r="L20" s="663">
        <v>0</v>
      </c>
      <c r="M20" s="666" t="str">
        <f t="shared" ref="M20" si="27">IF(K20=0,"",MAX(100,0.5*MAX(H$3,I$3)/U$15))</f>
        <v/>
      </c>
      <c r="N20" s="666" t="str">
        <f>IF(K20=0,"",MAX(M20,L20*15))</f>
        <v/>
      </c>
      <c r="O20" s="616" t="str">
        <f>IF(K20=0,"",IF(M20&lt;=K20,"OK if internal bracing line", "NG if internal bracing line"))</f>
        <v/>
      </c>
      <c r="P20" s="46"/>
      <c r="Q20" s="46"/>
      <c r="R20" s="46"/>
      <c r="S20" s="46"/>
      <c r="T20" s="46"/>
      <c r="V20" s="20">
        <f t="shared" si="5"/>
        <v>0</v>
      </c>
      <c r="W20" s="27" t="str">
        <f ca="1">INDEX(INDIRECT($AI20),$AV$9+1,W$4)</f>
        <v>None</v>
      </c>
      <c r="X20" s="27" t="str">
        <f t="shared" ref="X20:AB20" ca="1" si="28">INDEX(INDIRECT($AI20),$AV$9+1,X$4)</f>
        <v>None</v>
      </c>
      <c r="Y20" s="27">
        <f t="shared" ca="1" si="28"/>
        <v>0</v>
      </c>
      <c r="Z20" s="27">
        <f t="shared" ca="1" si="28"/>
        <v>0</v>
      </c>
      <c r="AA20" s="27">
        <f t="shared" ca="1" si="28"/>
        <v>0</v>
      </c>
      <c r="AB20" s="27">
        <f t="shared" ca="1" si="28"/>
        <v>0</v>
      </c>
      <c r="AC20" s="29">
        <f t="shared" si="7"/>
        <v>0</v>
      </c>
      <c r="AD20" s="29">
        <f t="shared" si="8"/>
        <v>0</v>
      </c>
      <c r="AE20" s="47"/>
      <c r="AF20" s="47"/>
      <c r="AG20" s="491">
        <v>11</v>
      </c>
      <c r="AH20" s="485">
        <v>1</v>
      </c>
      <c r="AI20" s="485" t="str">
        <f t="shared" si="9"/>
        <v>None</v>
      </c>
      <c r="AJ20" s="492" t="str">
        <f t="shared" ca="1" si="18"/>
        <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
      </c>
      <c r="BH20" s="492" t="str">
        <f t="shared" ca="1" si="13"/>
        <v/>
      </c>
      <c r="BI20" s="492" t="str">
        <f t="shared" ca="1" si="13"/>
        <v/>
      </c>
      <c r="BJ20" s="492" t="str">
        <f t="shared" ca="1" si="13"/>
        <v/>
      </c>
      <c r="BK20" s="492" t="str">
        <f t="shared" ca="1" si="13"/>
        <v/>
      </c>
      <c r="BL20" s="492" t="str">
        <f t="shared" ca="1" si="13"/>
        <v/>
      </c>
      <c r="BM20" s="492" t="str">
        <f t="shared" ca="1" si="13"/>
        <v/>
      </c>
      <c r="BN20" s="493" t="str">
        <f t="shared" ca="1" si="15"/>
        <v>UB1FR 0.4-1.2</v>
      </c>
      <c r="BO20" s="493" t="str">
        <f t="shared" ca="1" si="15"/>
        <v/>
      </c>
      <c r="BP20" s="493" t="str">
        <f t="shared" ca="1" si="15"/>
        <v/>
      </c>
      <c r="BQ20" s="493" t="str">
        <f t="shared" ca="1" si="15"/>
        <v/>
      </c>
      <c r="BR20" s="493" t="str">
        <f t="shared" ca="1" si="15"/>
        <v/>
      </c>
      <c r="BS20" s="493" t="str">
        <f t="shared" ca="1" si="15"/>
        <v/>
      </c>
      <c r="BT20" s="492" t="str">
        <f t="shared" ca="1" si="15"/>
        <v/>
      </c>
      <c r="BU20" s="492" t="str">
        <f t="shared" ca="1" si="15"/>
        <v/>
      </c>
      <c r="BV20" s="492" t="str">
        <f t="shared" ca="1" si="15"/>
        <v>UB1FR 0.4-1.2</v>
      </c>
      <c r="BW20" s="492" t="str">
        <f t="shared" ca="1" si="15"/>
        <v/>
      </c>
      <c r="BX20" s="492" t="str">
        <f t="shared" ca="1" si="15"/>
        <v/>
      </c>
      <c r="BY20" s="492" t="str">
        <f t="shared" ca="1" si="15"/>
        <v>UB1FR 0.4-1.2</v>
      </c>
    </row>
    <row r="21" spans="1:77" x14ac:dyDescent="0.25">
      <c r="A21" s="659"/>
      <c r="B21" s="3" t="s">
        <v>491</v>
      </c>
      <c r="E21" s="337">
        <v>1</v>
      </c>
      <c r="F21" s="337">
        <v>2.4</v>
      </c>
      <c r="G21" s="337">
        <v>0</v>
      </c>
      <c r="H21" s="42">
        <f t="shared" si="4"/>
        <v>0</v>
      </c>
      <c r="I21" s="42">
        <f t="shared" si="4"/>
        <v>0</v>
      </c>
      <c r="J21" s="32" t="str">
        <f t="shared" ca="1" si="2"/>
        <v>OK</v>
      </c>
      <c r="K21" s="661"/>
      <c r="L21" s="664"/>
      <c r="M21" s="667"/>
      <c r="N21" s="667"/>
      <c r="O21" s="617"/>
      <c r="P21" s="46"/>
      <c r="Q21" s="46"/>
      <c r="R21" s="46"/>
      <c r="S21" s="46"/>
      <c r="T21" s="46"/>
      <c r="V21" s="20">
        <f t="shared" si="5"/>
        <v>0</v>
      </c>
      <c r="W21" s="27" t="str">
        <f ca="1">INDEX(INDIRECT($AI21),$AW$9+1,W$4)</f>
        <v>None</v>
      </c>
      <c r="X21" s="27" t="str">
        <f t="shared" ref="X21:AB21" ca="1" si="29">INDEX(INDIRECT($AI21),$AW$9+1,X$4)</f>
        <v>None</v>
      </c>
      <c r="Y21" s="27">
        <f t="shared" ca="1" si="29"/>
        <v>0</v>
      </c>
      <c r="Z21" s="27">
        <f t="shared" ca="1" si="29"/>
        <v>0</v>
      </c>
      <c r="AA21" s="27">
        <f t="shared" ca="1" si="29"/>
        <v>0</v>
      </c>
      <c r="AB21" s="27">
        <f t="shared" ca="1" si="29"/>
        <v>0</v>
      </c>
      <c r="AC21" s="29">
        <f t="shared" si="7"/>
        <v>0</v>
      </c>
      <c r="AD21" s="29">
        <f t="shared" si="8"/>
        <v>0</v>
      </c>
      <c r="AE21" s="47"/>
      <c r="AF21" s="47"/>
      <c r="AG21" s="491">
        <v>12</v>
      </c>
      <c r="AH21" s="485">
        <v>1</v>
      </c>
      <c r="AI21" s="485" t="str">
        <f t="shared" si="9"/>
        <v>None</v>
      </c>
      <c r="AJ21" s="492" t="str">
        <f t="shared" ca="1" si="18"/>
        <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
      </c>
      <c r="BH21" s="492" t="str">
        <f t="shared" ca="1" si="13"/>
        <v/>
      </c>
      <c r="BI21" s="492" t="str">
        <f t="shared" ca="1" si="13"/>
        <v/>
      </c>
      <c r="BJ21" s="492" t="str">
        <f t="shared" ca="1" si="13"/>
        <v/>
      </c>
      <c r="BK21" s="492" t="str">
        <f t="shared" ca="1" si="13"/>
        <v/>
      </c>
      <c r="BL21" s="492" t="str">
        <f t="shared" ca="1" si="13"/>
        <v/>
      </c>
      <c r="BM21" s="492" t="str">
        <f t="shared" ca="1" si="13"/>
        <v/>
      </c>
      <c r="BN21" s="493" t="str">
        <f t="shared" ca="1" si="15"/>
        <v>UB1FR 1.2-4.8</v>
      </c>
      <c r="BO21" s="493" t="str">
        <f t="shared" ca="1" si="15"/>
        <v/>
      </c>
      <c r="BP21" s="493" t="str">
        <f t="shared" ca="1" si="15"/>
        <v/>
      </c>
      <c r="BQ21" s="493" t="str">
        <f t="shared" ca="1" si="15"/>
        <v/>
      </c>
      <c r="BR21" s="493" t="str">
        <f t="shared" ca="1" si="15"/>
        <v/>
      </c>
      <c r="BS21" s="493" t="str">
        <f t="shared" ca="1" si="15"/>
        <v/>
      </c>
      <c r="BT21" s="492" t="str">
        <f t="shared" ca="1" si="15"/>
        <v/>
      </c>
      <c r="BU21" s="492" t="str">
        <f t="shared" ca="1" si="15"/>
        <v/>
      </c>
      <c r="BV21" s="492" t="str">
        <f t="shared" ca="1" si="15"/>
        <v>UB1FR 1.2-4.8</v>
      </c>
      <c r="BW21" s="492" t="str">
        <f t="shared" ca="1" si="15"/>
        <v/>
      </c>
      <c r="BX21" s="492" t="str">
        <f t="shared" ca="1" si="15"/>
        <v/>
      </c>
      <c r="BY21" s="492" t="str">
        <f t="shared" ca="1" si="15"/>
        <v>UB1FR 1.2-4.8</v>
      </c>
    </row>
    <row r="22" spans="1:77" x14ac:dyDescent="0.25">
      <c r="A22" s="659"/>
      <c r="B22" s="3" t="s">
        <v>492</v>
      </c>
      <c r="E22" s="337">
        <v>1</v>
      </c>
      <c r="F22" s="337">
        <v>2.4</v>
      </c>
      <c r="G22" s="337">
        <v>0</v>
      </c>
      <c r="H22" s="42">
        <f t="shared" si="4"/>
        <v>0</v>
      </c>
      <c r="I22" s="42">
        <f t="shared" si="4"/>
        <v>0</v>
      </c>
      <c r="J22" s="32" t="str">
        <f t="shared" ca="1" si="2"/>
        <v>OK</v>
      </c>
      <c r="K22" s="661"/>
      <c r="L22" s="664"/>
      <c r="M22" s="667"/>
      <c r="N22" s="667"/>
      <c r="O22" s="617"/>
      <c r="P22" s="46"/>
      <c r="Q22" s="46"/>
      <c r="R22" s="46"/>
      <c r="S22" s="46"/>
      <c r="T22" s="46"/>
      <c r="V22" s="20">
        <f t="shared" si="5"/>
        <v>0</v>
      </c>
      <c r="W22" s="27" t="str">
        <f ca="1">INDEX(INDIRECT($AI22),$AX$9+1,W$4)</f>
        <v>None</v>
      </c>
      <c r="X22" s="27" t="str">
        <f t="shared" ref="X22:AB22" ca="1" si="30">INDEX(INDIRECT($AI22),$AX$9+1,X$4)</f>
        <v>None</v>
      </c>
      <c r="Y22" s="27">
        <f t="shared" ca="1" si="30"/>
        <v>0</v>
      </c>
      <c r="Z22" s="27">
        <f t="shared" ca="1" si="30"/>
        <v>0</v>
      </c>
      <c r="AA22" s="27">
        <f t="shared" ca="1" si="30"/>
        <v>0</v>
      </c>
      <c r="AB22" s="27">
        <f t="shared" ca="1" si="30"/>
        <v>0</v>
      </c>
      <c r="AC22" s="29">
        <f t="shared" si="7"/>
        <v>0</v>
      </c>
      <c r="AD22" s="29">
        <f t="shared" si="8"/>
        <v>0</v>
      </c>
      <c r="AE22" s="47"/>
      <c r="AF22" s="47"/>
      <c r="AG22" s="491">
        <v>13</v>
      </c>
      <c r="AH22" s="485">
        <v>1</v>
      </c>
      <c r="AI22" s="485" t="str">
        <f t="shared" si="9"/>
        <v>None</v>
      </c>
      <c r="AJ22" s="492" t="str">
        <f t="shared" ca="1" si="18"/>
        <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
      </c>
      <c r="BH22" s="492" t="str">
        <f t="shared" ca="1" si="13"/>
        <v/>
      </c>
      <c r="BI22" s="492" t="str">
        <f t="shared" ca="1" si="13"/>
        <v/>
      </c>
      <c r="BJ22" s="492" t="str">
        <f t="shared" ca="1" si="13"/>
        <v/>
      </c>
      <c r="BK22" s="492" t="str">
        <f t="shared" ca="1" si="13"/>
        <v/>
      </c>
      <c r="BL22" s="492" t="str">
        <f t="shared" ca="1" si="13"/>
        <v/>
      </c>
      <c r="BM22" s="492" t="str">
        <f t="shared" ca="1" si="13"/>
        <v/>
      </c>
      <c r="BN22" s="493" t="str">
        <f t="shared" ca="1" si="15"/>
        <v>UB2FR 0.4-1.2</v>
      </c>
      <c r="BO22" s="493" t="str">
        <f t="shared" ca="1" si="15"/>
        <v/>
      </c>
      <c r="BP22" s="493" t="str">
        <f t="shared" ca="1" si="15"/>
        <v/>
      </c>
      <c r="BQ22" s="493" t="str">
        <f t="shared" ca="1" si="15"/>
        <v/>
      </c>
      <c r="BR22" s="493" t="str">
        <f t="shared" ca="1" si="15"/>
        <v/>
      </c>
      <c r="BS22" s="493" t="str">
        <f t="shared" ca="1" si="15"/>
        <v/>
      </c>
      <c r="BT22" s="492" t="str">
        <f t="shared" ca="1" si="15"/>
        <v/>
      </c>
      <c r="BU22" s="492" t="str">
        <f t="shared" ca="1" si="15"/>
        <v/>
      </c>
      <c r="BV22" s="492" t="str">
        <f t="shared" ca="1" si="15"/>
        <v>UB2FR 0.4-1.2</v>
      </c>
      <c r="BW22" s="492" t="str">
        <f t="shared" ca="1" si="15"/>
        <v/>
      </c>
      <c r="BX22" s="492" t="str">
        <f t="shared" ca="1" si="15"/>
        <v/>
      </c>
      <c r="BY22" s="492" t="str">
        <f t="shared" ca="1" si="15"/>
        <v>UB2FR 0.4-1.2</v>
      </c>
    </row>
    <row r="23" spans="1:77" ht="15" customHeight="1" x14ac:dyDescent="0.25">
      <c r="A23" s="659"/>
      <c r="B23" s="3" t="s">
        <v>493</v>
      </c>
      <c r="E23" s="337">
        <v>1</v>
      </c>
      <c r="F23" s="337">
        <v>2.4</v>
      </c>
      <c r="G23" s="337">
        <v>0</v>
      </c>
      <c r="H23" s="42">
        <f t="shared" si="4"/>
        <v>0</v>
      </c>
      <c r="I23" s="42">
        <f t="shared" si="4"/>
        <v>0</v>
      </c>
      <c r="J23" s="32" t="str">
        <f t="shared" ca="1" si="2"/>
        <v>OK</v>
      </c>
      <c r="K23" s="661"/>
      <c r="L23" s="664"/>
      <c r="M23" s="667"/>
      <c r="N23" s="667"/>
      <c r="O23" s="616" t="str">
        <f>IF(K20=0,"",IF(N20&lt;=K20,"OK if external bracing line", "NG if external bracing line"))</f>
        <v/>
      </c>
      <c r="P23" s="46"/>
      <c r="Q23" s="46"/>
      <c r="R23" s="46"/>
      <c r="S23" s="46"/>
      <c r="T23" s="46"/>
      <c r="V23" s="20">
        <f t="shared" si="5"/>
        <v>0</v>
      </c>
      <c r="W23" s="27" t="str">
        <f ca="1">INDEX(INDIRECT($AI23),$AY$9+1,W$4)</f>
        <v>None</v>
      </c>
      <c r="X23" s="27" t="str">
        <f t="shared" ref="X23:AB23" ca="1" si="31">INDEX(INDIRECT($AI23),$AY$9+1,X$4)</f>
        <v>None</v>
      </c>
      <c r="Y23" s="27">
        <f t="shared" ca="1" si="31"/>
        <v>0</v>
      </c>
      <c r="Z23" s="27">
        <f t="shared" ca="1" si="31"/>
        <v>0</v>
      </c>
      <c r="AA23" s="27">
        <f t="shared" ca="1" si="31"/>
        <v>0</v>
      </c>
      <c r="AB23" s="27">
        <f t="shared" ca="1" si="31"/>
        <v>0</v>
      </c>
      <c r="AC23" s="29">
        <f t="shared" si="7"/>
        <v>0</v>
      </c>
      <c r="AD23" s="29">
        <f t="shared" si="8"/>
        <v>0</v>
      </c>
      <c r="AE23" s="47"/>
      <c r="AF23" s="47"/>
      <c r="AG23" s="491">
        <v>14</v>
      </c>
      <c r="AH23" s="485">
        <v>1</v>
      </c>
      <c r="AI23" s="485" t="str">
        <f t="shared" si="9"/>
        <v>None</v>
      </c>
      <c r="AJ23" s="492" t="str">
        <f t="shared" ca="1" si="18"/>
        <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
      </c>
      <c r="BH23" s="492" t="str">
        <f t="shared" ca="1" si="13"/>
        <v/>
      </c>
      <c r="BI23" s="492" t="str">
        <f t="shared" ca="1" si="13"/>
        <v/>
      </c>
      <c r="BJ23" s="492" t="str">
        <f t="shared" ca="1" si="13"/>
        <v/>
      </c>
      <c r="BK23" s="492" t="str">
        <f t="shared" ca="1" si="13"/>
        <v/>
      </c>
      <c r="BL23" s="492" t="str">
        <f t="shared" ca="1" si="13"/>
        <v/>
      </c>
      <c r="BM23" s="492" t="str">
        <f t="shared" ca="1" si="13"/>
        <v/>
      </c>
      <c r="BN23" s="493" t="str">
        <f t="shared" ca="1" si="15"/>
        <v>UB2FR 1.2-2.4</v>
      </c>
      <c r="BO23" s="493" t="str">
        <f t="shared" ca="1" si="15"/>
        <v/>
      </c>
      <c r="BP23" s="493" t="str">
        <f t="shared" ca="1" si="15"/>
        <v/>
      </c>
      <c r="BQ23" s="493" t="str">
        <f t="shared" ca="1" si="15"/>
        <v/>
      </c>
      <c r="BR23" s="493" t="str">
        <f t="shared" ca="1" si="15"/>
        <v/>
      </c>
      <c r="BS23" s="493" t="str">
        <f t="shared" ca="1" si="15"/>
        <v/>
      </c>
      <c r="BT23" s="492" t="str">
        <f t="shared" ca="1" si="15"/>
        <v/>
      </c>
      <c r="BU23" s="492" t="str">
        <f t="shared" ca="1" si="15"/>
        <v/>
      </c>
      <c r="BV23" s="492" t="str">
        <f t="shared" ca="1" si="15"/>
        <v>UB2FR 1.2-2.4</v>
      </c>
      <c r="BW23" s="492" t="str">
        <f t="shared" ca="1" si="15"/>
        <v/>
      </c>
      <c r="BX23" s="492" t="str">
        <f t="shared" ca="1" si="15"/>
        <v/>
      </c>
      <c r="BY23" s="492" t="str">
        <f t="shared" ca="1" si="15"/>
        <v>UB2FR 1.2-2.4</v>
      </c>
    </row>
    <row r="24" spans="1:77" x14ac:dyDescent="0.25">
      <c r="A24" s="659"/>
      <c r="B24" s="3" t="s">
        <v>494</v>
      </c>
      <c r="E24" s="337">
        <v>1</v>
      </c>
      <c r="F24" s="337">
        <v>2.4</v>
      </c>
      <c r="G24" s="337">
        <v>0</v>
      </c>
      <c r="H24" s="42">
        <f t="shared" si="4"/>
        <v>0</v>
      </c>
      <c r="I24" s="42">
        <f t="shared" si="4"/>
        <v>0</v>
      </c>
      <c r="J24" s="32" t="str">
        <f t="shared" ca="1" si="2"/>
        <v>OK</v>
      </c>
      <c r="K24" s="661"/>
      <c r="L24" s="664"/>
      <c r="M24" s="667"/>
      <c r="N24" s="667"/>
      <c r="O24" s="617"/>
      <c r="P24" s="46"/>
      <c r="Q24" s="46"/>
      <c r="R24" s="46"/>
      <c r="S24" s="46"/>
      <c r="T24" s="46"/>
      <c r="V24" s="20">
        <f t="shared" si="5"/>
        <v>0</v>
      </c>
      <c r="W24" s="27" t="str">
        <f ca="1">INDEX(INDIRECT($AI24),$AZ$9+1,W$4)</f>
        <v>None</v>
      </c>
      <c r="X24" s="27" t="str">
        <f t="shared" ref="X24:AB24" ca="1" si="32">INDEX(INDIRECT($AI24),$AZ$9+1,X$4)</f>
        <v>None</v>
      </c>
      <c r="Y24" s="27">
        <f t="shared" ca="1" si="32"/>
        <v>0</v>
      </c>
      <c r="Z24" s="27">
        <f t="shared" ca="1" si="32"/>
        <v>0</v>
      </c>
      <c r="AA24" s="27">
        <f t="shared" ca="1" si="32"/>
        <v>0</v>
      </c>
      <c r="AB24" s="27">
        <f t="shared" ca="1" si="32"/>
        <v>0</v>
      </c>
      <c r="AC24" s="29">
        <f t="shared" si="7"/>
        <v>0</v>
      </c>
      <c r="AD24" s="29">
        <f t="shared" si="8"/>
        <v>0</v>
      </c>
      <c r="AE24" s="47"/>
      <c r="AF24" s="47"/>
      <c r="AG24" s="491">
        <v>15</v>
      </c>
      <c r="AH24" s="485">
        <v>1</v>
      </c>
      <c r="AI24" s="485" t="str">
        <f t="shared" si="9"/>
        <v>None</v>
      </c>
      <c r="AJ24" s="492" t="str">
        <f t="shared" ca="1" si="18"/>
        <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
      </c>
      <c r="BH24" s="492" t="str">
        <f t="shared" ca="1" si="13"/>
        <v/>
      </c>
      <c r="BI24" s="492" t="str">
        <f t="shared" ca="1" si="13"/>
        <v/>
      </c>
      <c r="BJ24" s="492" t="str">
        <f t="shared" ca="1" si="13"/>
        <v/>
      </c>
      <c r="BK24" s="492" t="str">
        <f t="shared" ca="1" si="13"/>
        <v/>
      </c>
      <c r="BL24" s="492" t="str">
        <f t="shared" ca="1" si="13"/>
        <v/>
      </c>
      <c r="BM24" s="492" t="str">
        <f t="shared" ca="1" si="13"/>
        <v/>
      </c>
      <c r="BN24" s="493" t="str">
        <f t="shared" ca="1" si="15"/>
        <v>UBFRP 0.4-1.2</v>
      </c>
      <c r="BO24" s="493" t="str">
        <f t="shared" ca="1" si="15"/>
        <v/>
      </c>
      <c r="BP24" s="493" t="str">
        <f t="shared" ca="1" si="15"/>
        <v/>
      </c>
      <c r="BQ24" s="493" t="str">
        <f t="shared" ca="1" si="15"/>
        <v/>
      </c>
      <c r="BR24" s="493" t="str">
        <f t="shared" ca="1" si="15"/>
        <v/>
      </c>
      <c r="BS24" s="493" t="str">
        <f t="shared" ca="1" si="15"/>
        <v/>
      </c>
      <c r="BT24" s="492" t="str">
        <f t="shared" ca="1" si="15"/>
        <v/>
      </c>
      <c r="BU24" s="492" t="str">
        <f t="shared" ca="1" si="15"/>
        <v/>
      </c>
      <c r="BV24" s="492" t="str">
        <f t="shared" ca="1" si="15"/>
        <v>UBFRP 0.4-1.2</v>
      </c>
      <c r="BW24" s="492" t="str">
        <f t="shared" ca="1" si="15"/>
        <v/>
      </c>
      <c r="BX24" s="492" t="str">
        <f t="shared" ca="1" si="15"/>
        <v/>
      </c>
      <c r="BY24" s="492" t="str">
        <f t="shared" ca="1" si="15"/>
        <v>UBFRP 0.4-1.2</v>
      </c>
    </row>
    <row r="25" spans="1:77" x14ac:dyDescent="0.25">
      <c r="A25" s="659"/>
      <c r="B25" s="3" t="s">
        <v>501</v>
      </c>
      <c r="E25" s="337">
        <v>1</v>
      </c>
      <c r="F25" s="337">
        <v>2.4</v>
      </c>
      <c r="G25" s="337">
        <v>0</v>
      </c>
      <c r="H25" s="42">
        <f t="shared" si="4"/>
        <v>0</v>
      </c>
      <c r="I25" s="42">
        <f t="shared" si="4"/>
        <v>0</v>
      </c>
      <c r="J25" s="32" t="str">
        <f t="shared" ca="1" si="2"/>
        <v>OK</v>
      </c>
      <c r="K25" s="662"/>
      <c r="L25" s="665"/>
      <c r="M25" s="668"/>
      <c r="N25" s="668"/>
      <c r="O25" s="617"/>
      <c r="P25" s="46"/>
      <c r="Q25" s="46"/>
      <c r="R25" s="46"/>
      <c r="S25" s="46"/>
      <c r="T25" s="46"/>
      <c r="V25" s="20">
        <f t="shared" si="5"/>
        <v>0</v>
      </c>
      <c r="W25" s="27" t="str">
        <f ca="1">INDEX(INDIRECT($AI25),$BA$9+1,W$4)</f>
        <v>None</v>
      </c>
      <c r="X25" s="27" t="str">
        <f t="shared" ref="X25:AB25" ca="1" si="33">INDEX(INDIRECT($AI25),$BA$9+1,X$4)</f>
        <v>None</v>
      </c>
      <c r="Y25" s="27">
        <f t="shared" ca="1" si="33"/>
        <v>0</v>
      </c>
      <c r="Z25" s="27">
        <f t="shared" ca="1" si="33"/>
        <v>0</v>
      </c>
      <c r="AA25" s="27">
        <f t="shared" ca="1" si="33"/>
        <v>0</v>
      </c>
      <c r="AB25" s="27">
        <f t="shared" ca="1" si="33"/>
        <v>0</v>
      </c>
      <c r="AC25" s="29">
        <f t="shared" si="7"/>
        <v>0</v>
      </c>
      <c r="AD25" s="29">
        <f t="shared" si="8"/>
        <v>0</v>
      </c>
      <c r="AE25" s="47"/>
      <c r="AF25" s="47"/>
      <c r="AG25" s="491">
        <v>16</v>
      </c>
      <c r="AH25" s="485">
        <v>1</v>
      </c>
      <c r="AI25" s="485" t="str">
        <f t="shared" si="9"/>
        <v>None</v>
      </c>
      <c r="AJ25" s="492" t="str">
        <f t="shared" ca="1" si="18"/>
        <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
      </c>
      <c r="BH25" s="492" t="str">
        <f t="shared" ca="1" si="13"/>
        <v/>
      </c>
      <c r="BI25" s="492" t="str">
        <f t="shared" ca="1" si="13"/>
        <v/>
      </c>
      <c r="BJ25" s="492" t="str">
        <f t="shared" ca="1" si="13"/>
        <v/>
      </c>
      <c r="BK25" s="492" t="str">
        <f t="shared" ca="1" si="13"/>
        <v/>
      </c>
      <c r="BL25" s="492" t="str">
        <f t="shared" ca="1" si="13"/>
        <v/>
      </c>
      <c r="BM25" s="492" t="str">
        <f t="shared" ca="1" si="13"/>
        <v/>
      </c>
      <c r="BN25" s="493" t="str">
        <f t="shared" ca="1" si="15"/>
        <v>UBFRP 1.2-2.4</v>
      </c>
      <c r="BO25" s="493" t="str">
        <f t="shared" ca="1" si="15"/>
        <v/>
      </c>
      <c r="BP25" s="493" t="str">
        <f t="shared" ca="1" si="15"/>
        <v/>
      </c>
      <c r="BQ25" s="493" t="str">
        <f t="shared" ca="1" si="15"/>
        <v/>
      </c>
      <c r="BR25" s="493" t="str">
        <f t="shared" ca="1" si="15"/>
        <v/>
      </c>
      <c r="BS25" s="493" t="str">
        <f t="shared" ca="1" si="15"/>
        <v/>
      </c>
      <c r="BT25" s="492" t="str">
        <f t="shared" ca="1" si="15"/>
        <v/>
      </c>
      <c r="BU25" s="492" t="str">
        <f t="shared" ca="1" si="15"/>
        <v/>
      </c>
      <c r="BV25" s="492" t="str">
        <f t="shared" ca="1" si="15"/>
        <v>UBFRP 1.2-2.4</v>
      </c>
      <c r="BW25" s="492" t="str">
        <f t="shared" ca="1" si="15"/>
        <v/>
      </c>
      <c r="BX25" s="492" t="str">
        <f t="shared" ca="1" si="15"/>
        <v/>
      </c>
      <c r="BY25" s="492" t="str">
        <f t="shared" ca="1" si="15"/>
        <v>UBFRP 1.2-2.4</v>
      </c>
    </row>
    <row r="26" spans="1:77" ht="15.75" customHeight="1" x14ac:dyDescent="0.25">
      <c r="A26" s="658" t="s">
        <v>488</v>
      </c>
      <c r="B26" s="3" t="s">
        <v>495</v>
      </c>
      <c r="E26" s="337">
        <v>1</v>
      </c>
      <c r="F26" s="337">
        <v>2.4</v>
      </c>
      <c r="G26" s="337">
        <v>0</v>
      </c>
      <c r="H26" s="42">
        <f t="shared" si="4"/>
        <v>0</v>
      </c>
      <c r="I26" s="42">
        <f t="shared" si="4"/>
        <v>0</v>
      </c>
      <c r="J26" s="32" t="str">
        <f t="shared" ca="1" si="2"/>
        <v>OK</v>
      </c>
      <c r="K26" s="660">
        <f>MIN(SUM(H26:H31),SUM(I26:I31))</f>
        <v>0</v>
      </c>
      <c r="L26" s="663">
        <v>0</v>
      </c>
      <c r="M26" s="666" t="str">
        <f t="shared" ref="M26" si="34">IF(K26=0,"",MAX(100,0.5*MAX(H$3,I$3)/U$15))</f>
        <v/>
      </c>
      <c r="N26" s="666" t="str">
        <f>IF(K26=0,"",MAX(M26,L26*15))</f>
        <v/>
      </c>
      <c r="O26" s="616" t="str">
        <f>IF(K26=0,"",IF(M26&lt;=K26,"OK if internal bracing line", "NG if internal bracing line"))</f>
        <v/>
      </c>
      <c r="P26" s="46"/>
      <c r="Q26" s="46"/>
      <c r="R26" s="46"/>
      <c r="S26" s="46"/>
      <c r="T26" s="46"/>
      <c r="V26" s="20">
        <f t="shared" si="5"/>
        <v>0</v>
      </c>
      <c r="W26" s="27" t="str">
        <f ca="1">INDEX(INDIRECT($AI26),$BB$9+1,W$4)</f>
        <v>None</v>
      </c>
      <c r="X26" s="27" t="str">
        <f t="shared" ref="X26:AB26" ca="1" si="35">INDEX(INDIRECT($AI26),$BB$9+1,X$4)</f>
        <v>None</v>
      </c>
      <c r="Y26" s="27">
        <f t="shared" ca="1" si="35"/>
        <v>0</v>
      </c>
      <c r="Z26" s="27">
        <f t="shared" ca="1" si="35"/>
        <v>0</v>
      </c>
      <c r="AA26" s="27">
        <f t="shared" ca="1" si="35"/>
        <v>0</v>
      </c>
      <c r="AB26" s="27">
        <f t="shared" ca="1" si="35"/>
        <v>0</v>
      </c>
      <c r="AC26" s="29">
        <f t="shared" si="7"/>
        <v>0</v>
      </c>
      <c r="AD26" s="29">
        <f t="shared" si="8"/>
        <v>0</v>
      </c>
      <c r="AE26" s="47"/>
      <c r="AF26" s="47"/>
      <c r="AG26" s="491">
        <v>17</v>
      </c>
      <c r="AH26" s="485">
        <v>1</v>
      </c>
      <c r="AI26" s="485" t="str">
        <f t="shared" si="9"/>
        <v>None</v>
      </c>
      <c r="AJ26" s="492" t="str">
        <f t="shared" ca="1" si="18"/>
        <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
      </c>
      <c r="BJ26" s="492" t="str">
        <f t="shared" ca="1" si="13"/>
        <v/>
      </c>
      <c r="BK26" s="492" t="str">
        <f t="shared" ca="1" si="13"/>
        <v/>
      </c>
      <c r="BL26" s="492" t="str">
        <f t="shared" ca="1" si="13"/>
        <v/>
      </c>
      <c r="BM26" s="492" t="str">
        <f t="shared" ca="1" si="13"/>
        <v/>
      </c>
      <c r="BN26" s="493" t="str">
        <f t="shared" ca="1" si="15"/>
        <v/>
      </c>
      <c r="BO26" s="493" t="str">
        <f t="shared" ca="1" si="15"/>
        <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
      </c>
    </row>
    <row r="27" spans="1:77" x14ac:dyDescent="0.25">
      <c r="A27" s="659"/>
      <c r="B27" s="3" t="s">
        <v>496</v>
      </c>
      <c r="E27" s="337">
        <v>1</v>
      </c>
      <c r="F27" s="337">
        <v>2.4</v>
      </c>
      <c r="G27" s="337">
        <v>0</v>
      </c>
      <c r="H27" s="42">
        <f t="shared" si="4"/>
        <v>0</v>
      </c>
      <c r="I27" s="42">
        <f t="shared" si="4"/>
        <v>0</v>
      </c>
      <c r="J27" s="32" t="str">
        <f t="shared" ca="1" si="2"/>
        <v>OK</v>
      </c>
      <c r="K27" s="661"/>
      <c r="L27" s="664"/>
      <c r="M27" s="667"/>
      <c r="N27" s="667"/>
      <c r="O27" s="617"/>
      <c r="P27" s="46"/>
      <c r="Q27" s="46"/>
      <c r="R27" s="46"/>
      <c r="S27" s="46"/>
      <c r="T27" s="46"/>
      <c r="V27" s="20">
        <f t="shared" si="5"/>
        <v>0</v>
      </c>
      <c r="W27" s="27" t="str">
        <f ca="1">INDEX(INDIRECT($AI27),$BC$9+1,W$4)</f>
        <v>None</v>
      </c>
      <c r="X27" s="27" t="str">
        <f t="shared" ref="X27:AB27" ca="1" si="36">INDEX(INDIRECT($AI27),$BC$9+1,X$4)</f>
        <v>None</v>
      </c>
      <c r="Y27" s="27">
        <f t="shared" ca="1" si="36"/>
        <v>0</v>
      </c>
      <c r="Z27" s="27">
        <f t="shared" ca="1" si="36"/>
        <v>0</v>
      </c>
      <c r="AA27" s="27">
        <f t="shared" ca="1" si="36"/>
        <v>0</v>
      </c>
      <c r="AB27" s="27">
        <f t="shared" ca="1" si="36"/>
        <v>0</v>
      </c>
      <c r="AC27" s="29">
        <f t="shared" si="7"/>
        <v>0</v>
      </c>
      <c r="AD27" s="29">
        <f t="shared" si="8"/>
        <v>0</v>
      </c>
      <c r="AE27" s="47"/>
      <c r="AF27" s="47"/>
      <c r="AG27" s="491">
        <v>18</v>
      </c>
      <c r="AH27" s="485">
        <v>1</v>
      </c>
      <c r="AI27" s="485" t="str">
        <f t="shared" si="9"/>
        <v>None</v>
      </c>
      <c r="AJ27" s="492" t="str">
        <f t="shared" ca="1" si="18"/>
        <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7">IF(INDEX(INDIRECT(AZ$7),$AG27,2)="","",INDEX(INDIRECT(AZ$7),$AG27,2))</f>
        <v/>
      </c>
      <c r="BA27" s="492" t="str">
        <f t="shared" ca="1" si="37"/>
        <v/>
      </c>
      <c r="BB27" s="493" t="str">
        <f t="shared" ca="1" si="37"/>
        <v/>
      </c>
      <c r="BC27" s="493" t="str">
        <f t="shared" ca="1" si="37"/>
        <v/>
      </c>
      <c r="BD27" s="493" t="str">
        <f t="shared" ca="1" si="37"/>
        <v/>
      </c>
      <c r="BE27" s="493" t="str">
        <f t="shared" ca="1" si="37"/>
        <v/>
      </c>
      <c r="BF27" s="493" t="str">
        <f t="shared" ca="1" si="37"/>
        <v/>
      </c>
      <c r="BG27" s="493" t="str">
        <f t="shared" ca="1" si="37"/>
        <v/>
      </c>
      <c r="BH27" s="492" t="str">
        <f t="shared" ca="1" si="37"/>
        <v/>
      </c>
      <c r="BI27" s="492" t="str">
        <f t="shared" ca="1" si="37"/>
        <v/>
      </c>
      <c r="BJ27" s="492" t="str">
        <f t="shared" ca="1" si="37"/>
        <v/>
      </c>
      <c r="BK27" s="492" t="str">
        <f t="shared" ca="1" si="37"/>
        <v/>
      </c>
      <c r="BL27" s="492" t="str">
        <f t="shared" ref="BL27:BY41" ca="1" si="38">IF(INDEX(INDIRECT(BL$7),$AG27,2)="","",INDEX(INDIRECT(BL$7),$AG27,2))</f>
        <v/>
      </c>
      <c r="BM27" s="492" t="str">
        <f t="shared" ca="1" si="38"/>
        <v/>
      </c>
      <c r="BN27" s="493" t="str">
        <f t="shared" ca="1" si="38"/>
        <v/>
      </c>
      <c r="BO27" s="493" t="str">
        <f t="shared" ca="1" si="38"/>
        <v/>
      </c>
      <c r="BP27" s="493" t="str">
        <f t="shared" ca="1" si="38"/>
        <v/>
      </c>
      <c r="BQ27" s="493" t="str">
        <f t="shared" ca="1" si="38"/>
        <v/>
      </c>
      <c r="BR27" s="493" t="str">
        <f t="shared" ca="1" si="38"/>
        <v/>
      </c>
      <c r="BS27" s="493" t="str">
        <f t="shared" ca="1" si="38"/>
        <v/>
      </c>
      <c r="BT27" s="492" t="str">
        <f t="shared" ca="1" si="38"/>
        <v/>
      </c>
      <c r="BU27" s="492" t="str">
        <f t="shared" ca="1" si="38"/>
        <v/>
      </c>
      <c r="BV27" s="492" t="str">
        <f t="shared" ca="1" si="38"/>
        <v/>
      </c>
      <c r="BW27" s="492" t="str">
        <f t="shared" ca="1" si="38"/>
        <v/>
      </c>
      <c r="BX27" s="492" t="str">
        <f t="shared" ca="1" si="38"/>
        <v/>
      </c>
      <c r="BY27" s="492" t="str">
        <f t="shared" ca="1" si="38"/>
        <v/>
      </c>
    </row>
    <row r="28" spans="1:77" x14ac:dyDescent="0.25">
      <c r="A28" s="659"/>
      <c r="B28" s="3" t="s">
        <v>497</v>
      </c>
      <c r="E28" s="337">
        <v>1</v>
      </c>
      <c r="F28" s="337">
        <v>2.4</v>
      </c>
      <c r="G28" s="337">
        <v>0</v>
      </c>
      <c r="H28" s="42">
        <f t="shared" si="4"/>
        <v>0</v>
      </c>
      <c r="I28" s="42">
        <f t="shared" si="4"/>
        <v>0</v>
      </c>
      <c r="J28" s="32" t="str">
        <f t="shared" ca="1" si="2"/>
        <v>OK</v>
      </c>
      <c r="K28" s="661"/>
      <c r="L28" s="664"/>
      <c r="M28" s="667"/>
      <c r="N28" s="667"/>
      <c r="O28" s="617"/>
      <c r="P28" s="46"/>
      <c r="Q28" s="46"/>
      <c r="R28" s="46"/>
      <c r="S28" s="46"/>
      <c r="T28" s="46"/>
      <c r="V28" s="20">
        <f t="shared" si="5"/>
        <v>0</v>
      </c>
      <c r="W28" s="27" t="str">
        <f ca="1">INDEX(INDIRECT($AI28),$BD$9+1,W$4)</f>
        <v>None</v>
      </c>
      <c r="X28" s="27" t="str">
        <f t="shared" ref="X28:AB28" ca="1" si="39">INDEX(INDIRECT($AI28),$BD$9+1,X$4)</f>
        <v>None</v>
      </c>
      <c r="Y28" s="27">
        <f t="shared" ca="1" si="39"/>
        <v>0</v>
      </c>
      <c r="Z28" s="27">
        <f t="shared" ca="1" si="39"/>
        <v>0</v>
      </c>
      <c r="AA28" s="27">
        <f t="shared" ca="1" si="39"/>
        <v>0</v>
      </c>
      <c r="AB28" s="27">
        <f t="shared" ca="1" si="39"/>
        <v>0</v>
      </c>
      <c r="AC28" s="29">
        <f t="shared" si="7"/>
        <v>0</v>
      </c>
      <c r="AD28" s="29">
        <f t="shared" si="8"/>
        <v>0</v>
      </c>
      <c r="AE28" s="47"/>
      <c r="AF28" s="47"/>
      <c r="AG28" s="491">
        <v>19</v>
      </c>
      <c r="AH28" s="485">
        <v>1</v>
      </c>
      <c r="AI28" s="485" t="str">
        <f t="shared" si="9"/>
        <v>None</v>
      </c>
      <c r="AJ28" s="492" t="str">
        <f t="shared" ref="AJ28:AK41" ca="1" si="40">IF(INDEX(INDIRECT(AJ$7),$AG28,2)="","",INDEX(INDIRECT(AJ$7),$AG28,2))</f>
        <v/>
      </c>
      <c r="AK28" s="492" t="str">
        <f t="shared" ca="1" si="40"/>
        <v/>
      </c>
      <c r="AL28" s="492" t="str">
        <f t="shared" ref="AL28:AU41" ca="1" si="41">IF(INDEX(INDIRECT(AL$7),$AG28,2)="","",INDEX(INDIRECT(AL$7),$AG28,2))</f>
        <v/>
      </c>
      <c r="AM28" s="492" t="str">
        <f t="shared" ca="1" si="41"/>
        <v/>
      </c>
      <c r="AN28" s="492" t="str">
        <f t="shared" ca="1" si="41"/>
        <v/>
      </c>
      <c r="AO28" s="492" t="str">
        <f t="shared" ca="1" si="41"/>
        <v/>
      </c>
      <c r="AP28" s="493" t="str">
        <f t="shared" ca="1" si="41"/>
        <v/>
      </c>
      <c r="AQ28" s="493" t="str">
        <f t="shared" ca="1" si="41"/>
        <v/>
      </c>
      <c r="AR28" s="493" t="str">
        <f t="shared" ca="1" si="41"/>
        <v/>
      </c>
      <c r="AS28" s="493" t="str">
        <f t="shared" ca="1" si="41"/>
        <v/>
      </c>
      <c r="AT28" s="493" t="str">
        <f t="shared" ca="1" si="41"/>
        <v/>
      </c>
      <c r="AU28" s="493" t="str">
        <f t="shared" ca="1" si="41"/>
        <v/>
      </c>
      <c r="AV28" s="492" t="str">
        <f t="shared" ca="1" si="37"/>
        <v/>
      </c>
      <c r="AW28" s="492" t="str">
        <f t="shared" ca="1" si="37"/>
        <v/>
      </c>
      <c r="AX28" s="492" t="str">
        <f t="shared" ca="1" si="37"/>
        <v/>
      </c>
      <c r="AY28" s="492" t="str">
        <f t="shared" ca="1" si="37"/>
        <v/>
      </c>
      <c r="AZ28" s="492" t="str">
        <f t="shared" ca="1" si="37"/>
        <v/>
      </c>
      <c r="BA28" s="492" t="str">
        <f t="shared" ca="1" si="37"/>
        <v/>
      </c>
      <c r="BB28" s="493" t="str">
        <f t="shared" ca="1" si="37"/>
        <v/>
      </c>
      <c r="BC28" s="493" t="str">
        <f t="shared" ca="1" si="37"/>
        <v/>
      </c>
      <c r="BD28" s="493" t="str">
        <f t="shared" ca="1" si="37"/>
        <v/>
      </c>
      <c r="BE28" s="493" t="str">
        <f t="shared" ca="1" si="37"/>
        <v/>
      </c>
      <c r="BF28" s="493" t="str">
        <f t="shared" ca="1" si="37"/>
        <v/>
      </c>
      <c r="BG28" s="493" t="str">
        <f t="shared" ca="1" si="37"/>
        <v/>
      </c>
      <c r="BH28" s="492" t="str">
        <f t="shared" ca="1" si="37"/>
        <v/>
      </c>
      <c r="BI28" s="492" t="str">
        <f t="shared" ca="1" si="37"/>
        <v/>
      </c>
      <c r="BJ28" s="492" t="str">
        <f t="shared" ca="1" si="37"/>
        <v/>
      </c>
      <c r="BK28" s="492" t="str">
        <f t="shared" ca="1" si="37"/>
        <v/>
      </c>
      <c r="BL28" s="492" t="str">
        <f t="shared" ca="1" si="38"/>
        <v/>
      </c>
      <c r="BM28" s="492" t="str">
        <f t="shared" ca="1" si="38"/>
        <v/>
      </c>
      <c r="BN28" s="493" t="str">
        <f t="shared" ca="1" si="38"/>
        <v/>
      </c>
      <c r="BO28" s="493" t="str">
        <f t="shared" ca="1" si="38"/>
        <v/>
      </c>
      <c r="BP28" s="493" t="str">
        <f t="shared" ca="1" si="38"/>
        <v/>
      </c>
      <c r="BQ28" s="493" t="str">
        <f t="shared" ca="1" si="38"/>
        <v/>
      </c>
      <c r="BR28" s="493" t="str">
        <f t="shared" ca="1" si="38"/>
        <v/>
      </c>
      <c r="BS28" s="493" t="str">
        <f t="shared" ca="1" si="38"/>
        <v/>
      </c>
      <c r="BT28" s="492" t="str">
        <f t="shared" ca="1" si="38"/>
        <v/>
      </c>
      <c r="BU28" s="492" t="str">
        <f t="shared" ca="1" si="38"/>
        <v/>
      </c>
      <c r="BV28" s="492" t="str">
        <f t="shared" ca="1" si="38"/>
        <v/>
      </c>
      <c r="BW28" s="492" t="str">
        <f t="shared" ca="1" si="38"/>
        <v/>
      </c>
      <c r="BX28" s="492" t="str">
        <f t="shared" ca="1" si="38"/>
        <v/>
      </c>
      <c r="BY28" s="492" t="str">
        <f t="shared" ca="1" si="38"/>
        <v/>
      </c>
    </row>
    <row r="29" spans="1:77" ht="15" customHeight="1" x14ac:dyDescent="0.25">
      <c r="A29" s="659"/>
      <c r="B29" s="3" t="s">
        <v>498</v>
      </c>
      <c r="E29" s="337">
        <v>1</v>
      </c>
      <c r="F29" s="337">
        <v>2.4</v>
      </c>
      <c r="G29" s="337">
        <v>0</v>
      </c>
      <c r="H29" s="42">
        <f t="shared" si="4"/>
        <v>0</v>
      </c>
      <c r="I29" s="42">
        <f t="shared" si="4"/>
        <v>0</v>
      </c>
      <c r="J29" s="32" t="str">
        <f t="shared" ca="1" si="2"/>
        <v>OK</v>
      </c>
      <c r="K29" s="661"/>
      <c r="L29" s="664"/>
      <c r="M29" s="667"/>
      <c r="N29" s="667"/>
      <c r="O29" s="616" t="str">
        <f>IF(K26=0,"",IF(N26&lt;=K26,"OK if external bracing line", "NG if external bracing line"))</f>
        <v/>
      </c>
      <c r="P29" s="46"/>
      <c r="Q29" s="46"/>
      <c r="R29" s="46"/>
      <c r="S29" s="46"/>
      <c r="T29" s="46"/>
      <c r="V29" s="20">
        <f t="shared" si="5"/>
        <v>0</v>
      </c>
      <c r="W29" s="27" t="str">
        <f ca="1">INDEX(INDIRECT($AI29),$BE$9+1,W$4)</f>
        <v>None</v>
      </c>
      <c r="X29" s="27" t="str">
        <f t="shared" ref="X29:AB29" ca="1" si="42">INDEX(INDIRECT($AI29),$BE$9+1,X$4)</f>
        <v>None</v>
      </c>
      <c r="Y29" s="27">
        <f t="shared" ca="1" si="42"/>
        <v>0</v>
      </c>
      <c r="Z29" s="27">
        <f t="shared" ca="1" si="42"/>
        <v>0</v>
      </c>
      <c r="AA29" s="27">
        <f t="shared" ca="1" si="42"/>
        <v>0</v>
      </c>
      <c r="AB29" s="27">
        <f t="shared" ca="1" si="42"/>
        <v>0</v>
      </c>
      <c r="AC29" s="29">
        <f t="shared" si="7"/>
        <v>0</v>
      </c>
      <c r="AD29" s="29">
        <f t="shared" si="8"/>
        <v>0</v>
      </c>
      <c r="AE29" s="47"/>
      <c r="AF29" s="47"/>
      <c r="AG29" s="491">
        <v>20</v>
      </c>
      <c r="AH29" s="485">
        <v>1</v>
      </c>
      <c r="AI29" s="485" t="str">
        <f t="shared" si="9"/>
        <v>None</v>
      </c>
      <c r="AJ29" s="492" t="str">
        <f t="shared" ca="1" si="40"/>
        <v/>
      </c>
      <c r="AK29" s="492" t="str">
        <f t="shared" ca="1" si="40"/>
        <v/>
      </c>
      <c r="AL29" s="492" t="str">
        <f t="shared" ca="1" si="41"/>
        <v/>
      </c>
      <c r="AM29" s="492" t="str">
        <f t="shared" ca="1" si="41"/>
        <v/>
      </c>
      <c r="AN29" s="492" t="str">
        <f t="shared" ca="1" si="41"/>
        <v/>
      </c>
      <c r="AO29" s="492" t="str">
        <f t="shared" ca="1" si="41"/>
        <v/>
      </c>
      <c r="AP29" s="493" t="str">
        <f t="shared" ca="1" si="41"/>
        <v/>
      </c>
      <c r="AQ29" s="493" t="str">
        <f t="shared" ca="1" si="41"/>
        <v/>
      </c>
      <c r="AR29" s="493" t="str">
        <f t="shared" ca="1" si="41"/>
        <v/>
      </c>
      <c r="AS29" s="493" t="str">
        <f t="shared" ca="1" si="41"/>
        <v/>
      </c>
      <c r="AT29" s="493" t="str">
        <f t="shared" ca="1" si="41"/>
        <v/>
      </c>
      <c r="AU29" s="493" t="str">
        <f t="shared" ca="1" si="41"/>
        <v/>
      </c>
      <c r="AV29" s="492" t="str">
        <f t="shared" ca="1" si="37"/>
        <v/>
      </c>
      <c r="AW29" s="492" t="str">
        <f t="shared" ca="1" si="37"/>
        <v/>
      </c>
      <c r="AX29" s="492" t="str">
        <f t="shared" ca="1" si="37"/>
        <v/>
      </c>
      <c r="AY29" s="492" t="str">
        <f t="shared" ca="1" si="37"/>
        <v/>
      </c>
      <c r="AZ29" s="492" t="str">
        <f t="shared" ca="1" si="37"/>
        <v/>
      </c>
      <c r="BA29" s="492" t="str">
        <f t="shared" ca="1" si="37"/>
        <v/>
      </c>
      <c r="BB29" s="493" t="str">
        <f t="shared" ca="1" si="37"/>
        <v/>
      </c>
      <c r="BC29" s="493" t="str">
        <f t="shared" ca="1" si="37"/>
        <v/>
      </c>
      <c r="BD29" s="493" t="str">
        <f t="shared" ca="1" si="37"/>
        <v/>
      </c>
      <c r="BE29" s="493" t="str">
        <f t="shared" ca="1" si="37"/>
        <v/>
      </c>
      <c r="BF29" s="493" t="str">
        <f t="shared" ca="1" si="37"/>
        <v/>
      </c>
      <c r="BG29" s="493" t="str">
        <f t="shared" ca="1" si="37"/>
        <v/>
      </c>
      <c r="BH29" s="492" t="str">
        <f t="shared" ca="1" si="37"/>
        <v/>
      </c>
      <c r="BI29" s="492" t="str">
        <f t="shared" ca="1" si="37"/>
        <v/>
      </c>
      <c r="BJ29" s="492" t="str">
        <f t="shared" ca="1" si="37"/>
        <v/>
      </c>
      <c r="BK29" s="492" t="str">
        <f t="shared" ca="1" si="37"/>
        <v/>
      </c>
      <c r="BL29" s="492" t="str">
        <f t="shared" ca="1" si="38"/>
        <v/>
      </c>
      <c r="BM29" s="492" t="str">
        <f t="shared" ca="1" si="38"/>
        <v/>
      </c>
      <c r="BN29" s="493" t="str">
        <f t="shared" ca="1" si="38"/>
        <v/>
      </c>
      <c r="BO29" s="493" t="str">
        <f t="shared" ca="1" si="38"/>
        <v/>
      </c>
      <c r="BP29" s="493" t="str">
        <f t="shared" ca="1" si="38"/>
        <v/>
      </c>
      <c r="BQ29" s="493" t="str">
        <f t="shared" ca="1" si="38"/>
        <v/>
      </c>
      <c r="BR29" s="493" t="str">
        <f t="shared" ca="1" si="38"/>
        <v/>
      </c>
      <c r="BS29" s="493" t="str">
        <f t="shared" ca="1" si="38"/>
        <v/>
      </c>
      <c r="BT29" s="492" t="str">
        <f t="shared" ca="1" si="38"/>
        <v/>
      </c>
      <c r="BU29" s="492" t="str">
        <f t="shared" ca="1" si="38"/>
        <v/>
      </c>
      <c r="BV29" s="492" t="str">
        <f t="shared" ca="1" si="38"/>
        <v/>
      </c>
      <c r="BW29" s="492" t="str">
        <f t="shared" ca="1" si="38"/>
        <v/>
      </c>
      <c r="BX29" s="492" t="str">
        <f t="shared" ca="1" si="38"/>
        <v/>
      </c>
      <c r="BY29" s="492" t="str">
        <f t="shared" ca="1" si="38"/>
        <v/>
      </c>
    </row>
    <row r="30" spans="1:77" x14ac:dyDescent="0.25">
      <c r="A30" s="659"/>
      <c r="B30" s="3" t="s">
        <v>499</v>
      </c>
      <c r="E30" s="337">
        <v>1</v>
      </c>
      <c r="F30" s="337">
        <v>2.4</v>
      </c>
      <c r="G30" s="337">
        <v>0</v>
      </c>
      <c r="H30" s="42">
        <f t="shared" si="4"/>
        <v>0</v>
      </c>
      <c r="I30" s="42">
        <f t="shared" si="4"/>
        <v>0</v>
      </c>
      <c r="J30" s="32" t="str">
        <f t="shared" ca="1" si="2"/>
        <v>OK</v>
      </c>
      <c r="K30" s="661"/>
      <c r="L30" s="664"/>
      <c r="M30" s="667"/>
      <c r="N30" s="667"/>
      <c r="O30" s="617"/>
      <c r="P30" s="46"/>
      <c r="Q30" s="46"/>
      <c r="R30" s="46"/>
      <c r="S30" s="46"/>
      <c r="T30" s="46"/>
      <c r="V30" s="20">
        <f t="shared" si="5"/>
        <v>0</v>
      </c>
      <c r="W30" s="27" t="str">
        <f ca="1">INDEX(INDIRECT($AI30),$BF$9+1,W$4)</f>
        <v>None</v>
      </c>
      <c r="X30" s="27" t="str">
        <f t="shared" ref="X30:AB30" ca="1" si="43">INDEX(INDIRECT($AI30),$BF$9+1,X$4)</f>
        <v>None</v>
      </c>
      <c r="Y30" s="27">
        <f t="shared" ca="1" si="43"/>
        <v>0</v>
      </c>
      <c r="Z30" s="27">
        <f t="shared" ca="1" si="43"/>
        <v>0</v>
      </c>
      <c r="AA30" s="27">
        <f t="shared" ca="1" si="43"/>
        <v>0</v>
      </c>
      <c r="AB30" s="27">
        <f t="shared" ca="1" si="43"/>
        <v>0</v>
      </c>
      <c r="AC30" s="29">
        <f t="shared" si="7"/>
        <v>0</v>
      </c>
      <c r="AD30" s="29">
        <f t="shared" si="8"/>
        <v>0</v>
      </c>
      <c r="AE30" s="47"/>
      <c r="AF30" s="47"/>
      <c r="AG30" s="491">
        <v>21</v>
      </c>
      <c r="AH30" s="485">
        <v>1</v>
      </c>
      <c r="AI30" s="485" t="str">
        <f t="shared" si="9"/>
        <v>None</v>
      </c>
      <c r="AJ30" s="492" t="str">
        <f t="shared" ca="1" si="40"/>
        <v/>
      </c>
      <c r="AK30" s="492" t="str">
        <f t="shared" ca="1" si="40"/>
        <v/>
      </c>
      <c r="AL30" s="492" t="str">
        <f t="shared" ca="1" si="41"/>
        <v/>
      </c>
      <c r="AM30" s="492" t="str">
        <f t="shared" ca="1" si="41"/>
        <v/>
      </c>
      <c r="AN30" s="492" t="str">
        <f t="shared" ca="1" si="41"/>
        <v/>
      </c>
      <c r="AO30" s="492" t="str">
        <f t="shared" ca="1" si="41"/>
        <v/>
      </c>
      <c r="AP30" s="493" t="str">
        <f t="shared" ca="1" si="41"/>
        <v/>
      </c>
      <c r="AQ30" s="493" t="str">
        <f t="shared" ca="1" si="41"/>
        <v/>
      </c>
      <c r="AR30" s="493" t="str">
        <f t="shared" ca="1" si="41"/>
        <v/>
      </c>
      <c r="AS30" s="493" t="str">
        <f t="shared" ca="1" si="41"/>
        <v/>
      </c>
      <c r="AT30" s="493" t="str">
        <f t="shared" ca="1" si="41"/>
        <v/>
      </c>
      <c r="AU30" s="493" t="str">
        <f t="shared" ca="1" si="41"/>
        <v/>
      </c>
      <c r="AV30" s="492" t="str">
        <f t="shared" ca="1" si="37"/>
        <v/>
      </c>
      <c r="AW30" s="492" t="str">
        <f t="shared" ca="1" si="37"/>
        <v/>
      </c>
      <c r="AX30" s="492" t="str">
        <f t="shared" ca="1" si="37"/>
        <v/>
      </c>
      <c r="AY30" s="492" t="str">
        <f t="shared" ca="1" si="37"/>
        <v/>
      </c>
      <c r="AZ30" s="492" t="str">
        <f t="shared" ca="1" si="37"/>
        <v/>
      </c>
      <c r="BA30" s="492" t="str">
        <f t="shared" ca="1" si="37"/>
        <v/>
      </c>
      <c r="BB30" s="493" t="str">
        <f t="shared" ca="1" si="37"/>
        <v/>
      </c>
      <c r="BC30" s="493" t="str">
        <f t="shared" ca="1" si="37"/>
        <v/>
      </c>
      <c r="BD30" s="493" t="str">
        <f t="shared" ca="1" si="37"/>
        <v/>
      </c>
      <c r="BE30" s="493" t="str">
        <f t="shared" ca="1" si="37"/>
        <v/>
      </c>
      <c r="BF30" s="493" t="str">
        <f t="shared" ca="1" si="37"/>
        <v/>
      </c>
      <c r="BG30" s="493" t="str">
        <f t="shared" ca="1" si="37"/>
        <v/>
      </c>
      <c r="BH30" s="492" t="str">
        <f t="shared" ca="1" si="37"/>
        <v/>
      </c>
      <c r="BI30" s="492" t="str">
        <f t="shared" ca="1" si="37"/>
        <v/>
      </c>
      <c r="BJ30" s="492" t="str">
        <f t="shared" ca="1" si="37"/>
        <v/>
      </c>
      <c r="BK30" s="492" t="str">
        <f t="shared" ca="1" si="37"/>
        <v/>
      </c>
      <c r="BL30" s="492" t="str">
        <f t="shared" ca="1" si="38"/>
        <v/>
      </c>
      <c r="BM30" s="492" t="str">
        <f t="shared" ca="1" si="38"/>
        <v/>
      </c>
      <c r="BN30" s="493" t="str">
        <f t="shared" ca="1" si="38"/>
        <v/>
      </c>
      <c r="BO30" s="493" t="str">
        <f t="shared" ca="1" si="38"/>
        <v/>
      </c>
      <c r="BP30" s="493" t="str">
        <f t="shared" ca="1" si="38"/>
        <v/>
      </c>
      <c r="BQ30" s="493" t="str">
        <f t="shared" ca="1" si="38"/>
        <v/>
      </c>
      <c r="BR30" s="493" t="str">
        <f t="shared" ca="1" si="38"/>
        <v/>
      </c>
      <c r="BS30" s="493" t="str">
        <f t="shared" ca="1" si="38"/>
        <v/>
      </c>
      <c r="BT30" s="492" t="str">
        <f t="shared" ca="1" si="38"/>
        <v/>
      </c>
      <c r="BU30" s="492" t="str">
        <f t="shared" ca="1" si="38"/>
        <v/>
      </c>
      <c r="BV30" s="492" t="str">
        <f t="shared" ca="1" si="38"/>
        <v/>
      </c>
      <c r="BW30" s="492" t="str">
        <f t="shared" ca="1" si="38"/>
        <v/>
      </c>
      <c r="BX30" s="492" t="str">
        <f t="shared" ca="1" si="38"/>
        <v/>
      </c>
      <c r="BY30" s="492" t="str">
        <f t="shared" ca="1" si="38"/>
        <v/>
      </c>
    </row>
    <row r="31" spans="1:77" x14ac:dyDescent="0.25">
      <c r="A31" s="659"/>
      <c r="B31" s="3" t="s">
        <v>500</v>
      </c>
      <c r="E31" s="337">
        <v>1</v>
      </c>
      <c r="F31" s="337">
        <v>2.4</v>
      </c>
      <c r="G31" s="337">
        <v>0</v>
      </c>
      <c r="H31" s="42">
        <f t="shared" si="4"/>
        <v>0</v>
      </c>
      <c r="I31" s="42">
        <f t="shared" si="4"/>
        <v>0</v>
      </c>
      <c r="J31" s="32" t="str">
        <f t="shared" ca="1" si="2"/>
        <v>OK</v>
      </c>
      <c r="K31" s="662"/>
      <c r="L31" s="665"/>
      <c r="M31" s="668"/>
      <c r="N31" s="668"/>
      <c r="O31" s="617"/>
      <c r="P31" s="46"/>
      <c r="Q31" s="46"/>
      <c r="R31" s="46"/>
      <c r="S31" s="46"/>
      <c r="T31" s="46"/>
      <c r="V31" s="20">
        <f t="shared" si="5"/>
        <v>0</v>
      </c>
      <c r="W31" s="27" t="str">
        <f ca="1">INDEX(INDIRECT($AI31),$BG$9+1,W$4)</f>
        <v>None</v>
      </c>
      <c r="X31" s="27" t="str">
        <f t="shared" ref="X31:AB31" ca="1" si="44">INDEX(INDIRECT($AI31),$BG$9+1,X$4)</f>
        <v>None</v>
      </c>
      <c r="Y31" s="27">
        <f t="shared" ca="1" si="44"/>
        <v>0</v>
      </c>
      <c r="Z31" s="27">
        <f t="shared" ca="1" si="44"/>
        <v>0</v>
      </c>
      <c r="AA31" s="27">
        <f t="shared" ca="1" si="44"/>
        <v>0</v>
      </c>
      <c r="AB31" s="27">
        <f t="shared" ca="1" si="44"/>
        <v>0</v>
      </c>
      <c r="AC31" s="29">
        <f t="shared" si="7"/>
        <v>0</v>
      </c>
      <c r="AD31" s="29">
        <f t="shared" si="8"/>
        <v>0</v>
      </c>
      <c r="AE31" s="47"/>
      <c r="AF31" s="47"/>
      <c r="AG31" s="491">
        <v>22</v>
      </c>
      <c r="AH31" s="485">
        <v>1</v>
      </c>
      <c r="AI31" s="485" t="str">
        <f t="shared" si="9"/>
        <v>None</v>
      </c>
      <c r="AJ31" s="492" t="str">
        <f t="shared" ca="1" si="40"/>
        <v/>
      </c>
      <c r="AK31" s="492" t="str">
        <f t="shared" ca="1" si="40"/>
        <v/>
      </c>
      <c r="AL31" s="492" t="str">
        <f t="shared" ca="1" si="41"/>
        <v/>
      </c>
      <c r="AM31" s="492" t="str">
        <f t="shared" ca="1" si="41"/>
        <v/>
      </c>
      <c r="AN31" s="492" t="str">
        <f t="shared" ca="1" si="41"/>
        <v/>
      </c>
      <c r="AO31" s="492" t="str">
        <f t="shared" ca="1" si="41"/>
        <v/>
      </c>
      <c r="AP31" s="493" t="str">
        <f t="shared" ca="1" si="41"/>
        <v/>
      </c>
      <c r="AQ31" s="493" t="str">
        <f t="shared" ca="1" si="41"/>
        <v/>
      </c>
      <c r="AR31" s="493" t="str">
        <f t="shared" ca="1" si="41"/>
        <v/>
      </c>
      <c r="AS31" s="493" t="str">
        <f t="shared" ca="1" si="41"/>
        <v/>
      </c>
      <c r="AT31" s="493" t="str">
        <f t="shared" ca="1" si="41"/>
        <v/>
      </c>
      <c r="AU31" s="493" t="str">
        <f t="shared" ca="1" si="41"/>
        <v/>
      </c>
      <c r="AV31" s="492" t="str">
        <f t="shared" ca="1" si="37"/>
        <v/>
      </c>
      <c r="AW31" s="492" t="str">
        <f t="shared" ca="1" si="37"/>
        <v/>
      </c>
      <c r="AX31" s="492" t="str">
        <f t="shared" ca="1" si="37"/>
        <v/>
      </c>
      <c r="AY31" s="492" t="str">
        <f t="shared" ca="1" si="37"/>
        <v/>
      </c>
      <c r="AZ31" s="492" t="str">
        <f t="shared" ca="1" si="37"/>
        <v/>
      </c>
      <c r="BA31" s="492" t="str">
        <f t="shared" ca="1" si="37"/>
        <v/>
      </c>
      <c r="BB31" s="493" t="str">
        <f t="shared" ca="1" si="37"/>
        <v/>
      </c>
      <c r="BC31" s="493" t="str">
        <f t="shared" ca="1" si="37"/>
        <v/>
      </c>
      <c r="BD31" s="493" t="str">
        <f t="shared" ca="1" si="37"/>
        <v/>
      </c>
      <c r="BE31" s="493" t="str">
        <f t="shared" ca="1" si="37"/>
        <v/>
      </c>
      <c r="BF31" s="493" t="str">
        <f t="shared" ca="1" si="37"/>
        <v/>
      </c>
      <c r="BG31" s="493" t="str">
        <f t="shared" ca="1" si="37"/>
        <v/>
      </c>
      <c r="BH31" s="492" t="str">
        <f t="shared" ca="1" si="37"/>
        <v/>
      </c>
      <c r="BI31" s="492" t="str">
        <f t="shared" ca="1" si="37"/>
        <v/>
      </c>
      <c r="BJ31" s="492" t="str">
        <f t="shared" ca="1" si="37"/>
        <v/>
      </c>
      <c r="BK31" s="492" t="str">
        <f t="shared" ca="1" si="37"/>
        <v/>
      </c>
      <c r="BL31" s="492" t="str">
        <f t="shared" ca="1" si="38"/>
        <v/>
      </c>
      <c r="BM31" s="492" t="str">
        <f t="shared" ca="1" si="38"/>
        <v/>
      </c>
      <c r="BN31" s="493" t="str">
        <f t="shared" ca="1" si="38"/>
        <v/>
      </c>
      <c r="BO31" s="493" t="str">
        <f t="shared" ca="1" si="38"/>
        <v/>
      </c>
      <c r="BP31" s="493" t="str">
        <f t="shared" ca="1" si="38"/>
        <v/>
      </c>
      <c r="BQ31" s="493" t="str">
        <f t="shared" ca="1" si="38"/>
        <v/>
      </c>
      <c r="BR31" s="493" t="str">
        <f t="shared" ca="1" si="38"/>
        <v/>
      </c>
      <c r="BS31" s="493" t="str">
        <f t="shared" ca="1" si="38"/>
        <v/>
      </c>
      <c r="BT31" s="492" t="str">
        <f t="shared" ca="1" si="38"/>
        <v/>
      </c>
      <c r="BU31" s="492" t="str">
        <f t="shared" ca="1" si="38"/>
        <v/>
      </c>
      <c r="BV31" s="492" t="str">
        <f t="shared" ca="1" si="38"/>
        <v/>
      </c>
      <c r="BW31" s="492" t="str">
        <f t="shared" ca="1" si="38"/>
        <v/>
      </c>
      <c r="BX31" s="492" t="str">
        <f t="shared" ca="1" si="38"/>
        <v/>
      </c>
      <c r="BY31" s="492" t="str">
        <f t="shared" ca="1" si="38"/>
        <v/>
      </c>
    </row>
    <row r="32" spans="1:77" ht="15.75" customHeight="1" x14ac:dyDescent="0.25">
      <c r="A32" s="658" t="s">
        <v>489</v>
      </c>
      <c r="B32" s="3" t="s">
        <v>67</v>
      </c>
      <c r="E32" s="337">
        <v>1</v>
      </c>
      <c r="F32" s="337">
        <v>2.4</v>
      </c>
      <c r="G32" s="337">
        <v>0</v>
      </c>
      <c r="H32" s="42">
        <f t="shared" si="4"/>
        <v>0</v>
      </c>
      <c r="I32" s="42">
        <f t="shared" si="4"/>
        <v>0</v>
      </c>
      <c r="J32" s="32" t="str">
        <f t="shared" ca="1" si="2"/>
        <v>OK</v>
      </c>
      <c r="K32" s="660">
        <f>MIN(SUM(H32:H37),SUM(I32:I37))</f>
        <v>0</v>
      </c>
      <c r="L32" s="663">
        <v>0</v>
      </c>
      <c r="M32" s="666" t="str">
        <f t="shared" ref="M32" si="45">IF(K32=0,"",MAX(100,0.5*MAX(H$3,I$3)/U$15))</f>
        <v/>
      </c>
      <c r="N32" s="666" t="str">
        <f>IF(K32=0,"",MAX(M32,L32*15))</f>
        <v/>
      </c>
      <c r="O32" s="616" t="str">
        <f>IF(K32=0,"",IF(M32&lt;=K32,"OK if internal bracing line", "NG if internal bracing line"))</f>
        <v/>
      </c>
      <c r="P32" s="46"/>
      <c r="Q32" s="46"/>
      <c r="R32" s="46"/>
      <c r="S32" s="46"/>
      <c r="T32" s="46"/>
      <c r="V32" s="20">
        <f t="shared" si="5"/>
        <v>0</v>
      </c>
      <c r="W32" s="27" t="str">
        <f ca="1">INDEX(INDIRECT($AI32),$BH$9+1,W$4)</f>
        <v>None</v>
      </c>
      <c r="X32" s="27" t="str">
        <f t="shared" ref="X32:AB32" ca="1" si="46">INDEX(INDIRECT($AI32),$BH$9+1,X$4)</f>
        <v>None</v>
      </c>
      <c r="Y32" s="27">
        <f t="shared" ca="1" si="46"/>
        <v>0</v>
      </c>
      <c r="Z32" s="27">
        <f t="shared" ca="1" si="46"/>
        <v>0</v>
      </c>
      <c r="AA32" s="27">
        <f t="shared" ca="1" si="46"/>
        <v>0</v>
      </c>
      <c r="AB32" s="27">
        <f t="shared" ca="1" si="46"/>
        <v>0</v>
      </c>
      <c r="AC32" s="29">
        <f t="shared" si="7"/>
        <v>0</v>
      </c>
      <c r="AD32" s="29">
        <f t="shared" si="8"/>
        <v>0</v>
      </c>
      <c r="AE32" s="47"/>
      <c r="AF32" s="47"/>
      <c r="AG32" s="491">
        <v>23</v>
      </c>
      <c r="AH32" s="485">
        <v>1</v>
      </c>
      <c r="AI32" s="485" t="str">
        <f t="shared" si="9"/>
        <v>None</v>
      </c>
      <c r="AJ32" s="492" t="str">
        <f t="shared" ca="1" si="40"/>
        <v/>
      </c>
      <c r="AK32" s="492" t="str">
        <f t="shared" ca="1" si="40"/>
        <v/>
      </c>
      <c r="AL32" s="492" t="str">
        <f t="shared" ca="1" si="41"/>
        <v/>
      </c>
      <c r="AM32" s="492" t="str">
        <f t="shared" ca="1" si="41"/>
        <v/>
      </c>
      <c r="AN32" s="492" t="str">
        <f t="shared" ca="1" si="41"/>
        <v/>
      </c>
      <c r="AO32" s="492" t="str">
        <f t="shared" ca="1" si="41"/>
        <v/>
      </c>
      <c r="AP32" s="493" t="str">
        <f t="shared" ca="1" si="41"/>
        <v/>
      </c>
      <c r="AQ32" s="493" t="str">
        <f t="shared" ca="1" si="41"/>
        <v/>
      </c>
      <c r="AR32" s="493" t="str">
        <f t="shared" ca="1" si="41"/>
        <v/>
      </c>
      <c r="AS32" s="493" t="str">
        <f t="shared" ca="1" si="41"/>
        <v/>
      </c>
      <c r="AT32" s="493" t="str">
        <f t="shared" ca="1" si="41"/>
        <v/>
      </c>
      <c r="AU32" s="493" t="str">
        <f t="shared" ca="1" si="41"/>
        <v/>
      </c>
      <c r="AV32" s="492" t="str">
        <f t="shared" ca="1" si="37"/>
        <v/>
      </c>
      <c r="AW32" s="492" t="str">
        <f t="shared" ca="1" si="37"/>
        <v/>
      </c>
      <c r="AX32" s="492" t="str">
        <f t="shared" ca="1" si="37"/>
        <v/>
      </c>
      <c r="AY32" s="492" t="str">
        <f t="shared" ca="1" si="37"/>
        <v/>
      </c>
      <c r="AZ32" s="492" t="str">
        <f t="shared" ca="1" si="37"/>
        <v/>
      </c>
      <c r="BA32" s="492" t="str">
        <f t="shared" ca="1" si="37"/>
        <v/>
      </c>
      <c r="BB32" s="493" t="str">
        <f t="shared" ca="1" si="37"/>
        <v/>
      </c>
      <c r="BC32" s="493" t="str">
        <f t="shared" ca="1" si="37"/>
        <v/>
      </c>
      <c r="BD32" s="493" t="str">
        <f t="shared" ca="1" si="37"/>
        <v/>
      </c>
      <c r="BE32" s="493" t="str">
        <f t="shared" ca="1" si="37"/>
        <v/>
      </c>
      <c r="BF32" s="493" t="str">
        <f t="shared" ca="1" si="37"/>
        <v/>
      </c>
      <c r="BG32" s="493" t="str">
        <f t="shared" ca="1" si="37"/>
        <v/>
      </c>
      <c r="BH32" s="492" t="str">
        <f t="shared" ca="1" si="37"/>
        <v/>
      </c>
      <c r="BI32" s="492" t="str">
        <f t="shared" ca="1" si="37"/>
        <v/>
      </c>
      <c r="BJ32" s="492" t="str">
        <f t="shared" ca="1" si="37"/>
        <v/>
      </c>
      <c r="BK32" s="492" t="str">
        <f t="shared" ca="1" si="37"/>
        <v/>
      </c>
      <c r="BL32" s="492" t="str">
        <f t="shared" ca="1" si="38"/>
        <v/>
      </c>
      <c r="BM32" s="492" t="str">
        <f t="shared" ca="1" si="38"/>
        <v/>
      </c>
      <c r="BN32" s="493" t="str">
        <f t="shared" ca="1" si="38"/>
        <v/>
      </c>
      <c r="BO32" s="493" t="str">
        <f t="shared" ca="1" si="38"/>
        <v/>
      </c>
      <c r="BP32" s="493" t="str">
        <f t="shared" ca="1" si="38"/>
        <v/>
      </c>
      <c r="BQ32" s="493" t="str">
        <f t="shared" ca="1" si="38"/>
        <v/>
      </c>
      <c r="BR32" s="493" t="str">
        <f t="shared" ca="1" si="38"/>
        <v/>
      </c>
      <c r="BS32" s="493" t="str">
        <f t="shared" ca="1" si="38"/>
        <v/>
      </c>
      <c r="BT32" s="492" t="str">
        <f t="shared" ca="1" si="38"/>
        <v/>
      </c>
      <c r="BU32" s="492" t="str">
        <f t="shared" ca="1" si="38"/>
        <v/>
      </c>
      <c r="BV32" s="492" t="str">
        <f t="shared" ca="1" si="38"/>
        <v/>
      </c>
      <c r="BW32" s="492" t="str">
        <f t="shared" ca="1" si="38"/>
        <v/>
      </c>
      <c r="BX32" s="492" t="str">
        <f t="shared" ca="1" si="38"/>
        <v/>
      </c>
      <c r="BY32" s="492" t="str">
        <f t="shared" ca="1" si="38"/>
        <v/>
      </c>
    </row>
    <row r="33" spans="1:77" x14ac:dyDescent="0.25">
      <c r="A33" s="659"/>
      <c r="B33" s="3" t="s">
        <v>68</v>
      </c>
      <c r="E33" s="337">
        <v>1</v>
      </c>
      <c r="F33" s="337">
        <v>2.4</v>
      </c>
      <c r="G33" s="337">
        <v>0</v>
      </c>
      <c r="H33" s="42">
        <f t="shared" si="4"/>
        <v>0</v>
      </c>
      <c r="I33" s="42">
        <f t="shared" si="4"/>
        <v>0</v>
      </c>
      <c r="J33" s="32" t="str">
        <f t="shared" ca="1" si="2"/>
        <v>OK</v>
      </c>
      <c r="K33" s="661"/>
      <c r="L33" s="664"/>
      <c r="M33" s="667"/>
      <c r="N33" s="667"/>
      <c r="O33" s="617"/>
      <c r="P33" s="46"/>
      <c r="Q33" s="46"/>
      <c r="R33" s="46"/>
      <c r="S33" s="46"/>
      <c r="T33" s="46"/>
      <c r="V33" s="20">
        <f t="shared" si="5"/>
        <v>0</v>
      </c>
      <c r="W33" s="27" t="str">
        <f ca="1">INDEX(INDIRECT($AI33),$BI$9+1,W$4)</f>
        <v>None</v>
      </c>
      <c r="X33" s="27" t="str">
        <f t="shared" ref="X33:AB33" ca="1" si="47">INDEX(INDIRECT($AI33),$BI$9+1,X$4)</f>
        <v>None</v>
      </c>
      <c r="Y33" s="27">
        <f t="shared" ca="1" si="47"/>
        <v>0</v>
      </c>
      <c r="Z33" s="27">
        <f t="shared" ca="1" si="47"/>
        <v>0</v>
      </c>
      <c r="AA33" s="27">
        <f t="shared" ca="1" si="47"/>
        <v>0</v>
      </c>
      <c r="AB33" s="27">
        <f t="shared" ca="1" si="47"/>
        <v>0</v>
      </c>
      <c r="AC33" s="29">
        <f t="shared" si="7"/>
        <v>0</v>
      </c>
      <c r="AD33" s="29">
        <f t="shared" si="8"/>
        <v>0</v>
      </c>
      <c r="AE33" s="47"/>
      <c r="AF33" s="47"/>
      <c r="AG33" s="491">
        <v>24</v>
      </c>
      <c r="AH33" s="485">
        <v>1</v>
      </c>
      <c r="AI33" s="485" t="str">
        <f t="shared" si="9"/>
        <v>None</v>
      </c>
      <c r="AJ33" s="492" t="str">
        <f t="shared" ca="1" si="40"/>
        <v/>
      </c>
      <c r="AK33" s="492" t="str">
        <f t="shared" ca="1" si="40"/>
        <v/>
      </c>
      <c r="AL33" s="492" t="str">
        <f t="shared" ca="1" si="41"/>
        <v/>
      </c>
      <c r="AM33" s="492" t="str">
        <f t="shared" ca="1" si="41"/>
        <v/>
      </c>
      <c r="AN33" s="492" t="str">
        <f t="shared" ca="1" si="41"/>
        <v/>
      </c>
      <c r="AO33" s="492" t="str">
        <f t="shared" ca="1" si="41"/>
        <v/>
      </c>
      <c r="AP33" s="493" t="str">
        <f t="shared" ca="1" si="41"/>
        <v/>
      </c>
      <c r="AQ33" s="493" t="str">
        <f t="shared" ca="1" si="41"/>
        <v/>
      </c>
      <c r="AR33" s="493" t="str">
        <f t="shared" ca="1" si="41"/>
        <v/>
      </c>
      <c r="AS33" s="493" t="str">
        <f t="shared" ca="1" si="41"/>
        <v/>
      </c>
      <c r="AT33" s="493" t="str">
        <f t="shared" ca="1" si="41"/>
        <v/>
      </c>
      <c r="AU33" s="493" t="str">
        <f t="shared" ca="1" si="41"/>
        <v/>
      </c>
      <c r="AV33" s="492" t="str">
        <f t="shared" ca="1" si="37"/>
        <v/>
      </c>
      <c r="AW33" s="492" t="str">
        <f t="shared" ca="1" si="37"/>
        <v/>
      </c>
      <c r="AX33" s="492" t="str">
        <f t="shared" ca="1" si="37"/>
        <v/>
      </c>
      <c r="AY33" s="492" t="str">
        <f t="shared" ca="1" si="37"/>
        <v/>
      </c>
      <c r="AZ33" s="492" t="str">
        <f t="shared" ca="1" si="37"/>
        <v/>
      </c>
      <c r="BA33" s="492" t="str">
        <f t="shared" ca="1" si="37"/>
        <v/>
      </c>
      <c r="BB33" s="493" t="str">
        <f t="shared" ca="1" si="37"/>
        <v/>
      </c>
      <c r="BC33" s="493" t="str">
        <f t="shared" ca="1" si="37"/>
        <v/>
      </c>
      <c r="BD33" s="493" t="str">
        <f t="shared" ca="1" si="37"/>
        <v/>
      </c>
      <c r="BE33" s="493" t="str">
        <f t="shared" ca="1" si="37"/>
        <v/>
      </c>
      <c r="BF33" s="493" t="str">
        <f t="shared" ca="1" si="37"/>
        <v/>
      </c>
      <c r="BG33" s="493" t="str">
        <f t="shared" ca="1" si="37"/>
        <v/>
      </c>
      <c r="BH33" s="492" t="str">
        <f t="shared" ca="1" si="37"/>
        <v/>
      </c>
      <c r="BI33" s="492" t="str">
        <f t="shared" ca="1" si="37"/>
        <v/>
      </c>
      <c r="BJ33" s="492" t="str">
        <f t="shared" ca="1" si="37"/>
        <v/>
      </c>
      <c r="BK33" s="492" t="str">
        <f t="shared" ca="1" si="37"/>
        <v/>
      </c>
      <c r="BL33" s="492" t="str">
        <f t="shared" ca="1" si="38"/>
        <v/>
      </c>
      <c r="BM33" s="492" t="str">
        <f t="shared" ca="1" si="38"/>
        <v/>
      </c>
      <c r="BN33" s="493" t="str">
        <f t="shared" ca="1" si="38"/>
        <v/>
      </c>
      <c r="BO33" s="493" t="str">
        <f t="shared" ca="1" si="38"/>
        <v/>
      </c>
      <c r="BP33" s="493" t="str">
        <f t="shared" ca="1" si="38"/>
        <v/>
      </c>
      <c r="BQ33" s="493" t="str">
        <f t="shared" ca="1" si="38"/>
        <v/>
      </c>
      <c r="BR33" s="493" t="str">
        <f t="shared" ca="1" si="38"/>
        <v/>
      </c>
      <c r="BS33" s="493" t="str">
        <f t="shared" ca="1" si="38"/>
        <v/>
      </c>
      <c r="BT33" s="492" t="str">
        <f t="shared" ca="1" si="38"/>
        <v/>
      </c>
      <c r="BU33" s="492" t="str">
        <f t="shared" ca="1" si="38"/>
        <v/>
      </c>
      <c r="BV33" s="492" t="str">
        <f t="shared" ca="1" si="38"/>
        <v/>
      </c>
      <c r="BW33" s="492" t="str">
        <f t="shared" ca="1" si="38"/>
        <v/>
      </c>
      <c r="BX33" s="492" t="str">
        <f t="shared" ca="1" si="38"/>
        <v/>
      </c>
      <c r="BY33" s="492" t="str">
        <f t="shared" ca="1" si="38"/>
        <v/>
      </c>
    </row>
    <row r="34" spans="1:77" x14ac:dyDescent="0.25">
      <c r="A34" s="659"/>
      <c r="B34" s="3" t="s">
        <v>69</v>
      </c>
      <c r="E34" s="337">
        <v>1</v>
      </c>
      <c r="F34" s="337">
        <v>2.4</v>
      </c>
      <c r="G34" s="337">
        <v>0</v>
      </c>
      <c r="H34" s="42">
        <f t="shared" si="4"/>
        <v>0</v>
      </c>
      <c r="I34" s="42">
        <f t="shared" si="4"/>
        <v>0</v>
      </c>
      <c r="J34" s="32" t="str">
        <f t="shared" ca="1" si="2"/>
        <v>OK</v>
      </c>
      <c r="K34" s="661"/>
      <c r="L34" s="664"/>
      <c r="M34" s="667"/>
      <c r="N34" s="667"/>
      <c r="O34" s="617"/>
      <c r="P34" s="46"/>
      <c r="Q34" s="46"/>
      <c r="R34" s="46"/>
      <c r="S34" s="46"/>
      <c r="T34" s="46"/>
      <c r="V34" s="20">
        <f t="shared" si="5"/>
        <v>0</v>
      </c>
      <c r="W34" s="27" t="str">
        <f ca="1">INDEX(INDIRECT($AI34),$BJ$9+1,W$4)</f>
        <v>None</v>
      </c>
      <c r="X34" s="27" t="str">
        <f t="shared" ref="X34:AB34" ca="1" si="48">INDEX(INDIRECT($AI34),$BJ$9+1,X$4)</f>
        <v>None</v>
      </c>
      <c r="Y34" s="27">
        <f t="shared" ca="1" si="48"/>
        <v>0</v>
      </c>
      <c r="Z34" s="27">
        <f t="shared" ca="1" si="48"/>
        <v>0</v>
      </c>
      <c r="AA34" s="27">
        <f t="shared" ca="1" si="48"/>
        <v>0</v>
      </c>
      <c r="AB34" s="27">
        <f t="shared" ca="1" si="48"/>
        <v>0</v>
      </c>
      <c r="AC34" s="29">
        <f t="shared" si="7"/>
        <v>0</v>
      </c>
      <c r="AD34" s="29">
        <f t="shared" si="8"/>
        <v>0</v>
      </c>
      <c r="AE34" s="47"/>
      <c r="AF34" s="47"/>
      <c r="AG34" s="491">
        <v>25</v>
      </c>
      <c r="AH34" s="485">
        <v>1</v>
      </c>
      <c r="AI34" s="485" t="str">
        <f t="shared" si="9"/>
        <v>None</v>
      </c>
      <c r="AJ34" s="492" t="str">
        <f t="shared" ca="1" si="40"/>
        <v/>
      </c>
      <c r="AK34" s="492" t="str">
        <f t="shared" ca="1" si="40"/>
        <v/>
      </c>
      <c r="AL34" s="492" t="str">
        <f t="shared" ca="1" si="41"/>
        <v/>
      </c>
      <c r="AM34" s="492" t="str">
        <f t="shared" ca="1" si="41"/>
        <v/>
      </c>
      <c r="AN34" s="492" t="str">
        <f t="shared" ca="1" si="41"/>
        <v/>
      </c>
      <c r="AO34" s="492" t="str">
        <f t="shared" ca="1" si="41"/>
        <v/>
      </c>
      <c r="AP34" s="493" t="str">
        <f t="shared" ca="1" si="41"/>
        <v/>
      </c>
      <c r="AQ34" s="493" t="str">
        <f t="shared" ca="1" si="41"/>
        <v/>
      </c>
      <c r="AR34" s="493" t="str">
        <f t="shared" ca="1" si="41"/>
        <v/>
      </c>
      <c r="AS34" s="493" t="str">
        <f t="shared" ca="1" si="41"/>
        <v/>
      </c>
      <c r="AT34" s="493" t="str">
        <f t="shared" ca="1" si="41"/>
        <v/>
      </c>
      <c r="AU34" s="493" t="str">
        <f t="shared" ca="1" si="41"/>
        <v/>
      </c>
      <c r="AV34" s="492" t="str">
        <f t="shared" ca="1" si="37"/>
        <v/>
      </c>
      <c r="AW34" s="492" t="str">
        <f t="shared" ca="1" si="37"/>
        <v/>
      </c>
      <c r="AX34" s="492" t="str">
        <f t="shared" ca="1" si="37"/>
        <v/>
      </c>
      <c r="AY34" s="492" t="str">
        <f t="shared" ca="1" si="37"/>
        <v/>
      </c>
      <c r="AZ34" s="492" t="str">
        <f t="shared" ca="1" si="37"/>
        <v/>
      </c>
      <c r="BA34" s="492" t="str">
        <f t="shared" ca="1" si="37"/>
        <v/>
      </c>
      <c r="BB34" s="493" t="str">
        <f t="shared" ca="1" si="37"/>
        <v/>
      </c>
      <c r="BC34" s="493" t="str">
        <f t="shared" ca="1" si="37"/>
        <v/>
      </c>
      <c r="BD34" s="493" t="str">
        <f t="shared" ca="1" si="37"/>
        <v/>
      </c>
      <c r="BE34" s="493" t="str">
        <f t="shared" ca="1" si="37"/>
        <v/>
      </c>
      <c r="BF34" s="493" t="str">
        <f t="shared" ca="1" si="37"/>
        <v/>
      </c>
      <c r="BG34" s="493" t="str">
        <f t="shared" ca="1" si="37"/>
        <v/>
      </c>
      <c r="BH34" s="492" t="str">
        <f t="shared" ca="1" si="37"/>
        <v/>
      </c>
      <c r="BI34" s="492" t="str">
        <f t="shared" ca="1" si="37"/>
        <v/>
      </c>
      <c r="BJ34" s="492" t="str">
        <f t="shared" ca="1" si="37"/>
        <v/>
      </c>
      <c r="BK34" s="492" t="str">
        <f t="shared" ca="1" si="37"/>
        <v/>
      </c>
      <c r="BL34" s="492" t="str">
        <f t="shared" ca="1" si="38"/>
        <v/>
      </c>
      <c r="BM34" s="492" t="str">
        <f t="shared" ca="1" si="38"/>
        <v/>
      </c>
      <c r="BN34" s="493" t="str">
        <f t="shared" ca="1" si="38"/>
        <v/>
      </c>
      <c r="BO34" s="493" t="str">
        <f t="shared" ca="1" si="38"/>
        <v/>
      </c>
      <c r="BP34" s="493" t="str">
        <f t="shared" ca="1" si="38"/>
        <v/>
      </c>
      <c r="BQ34" s="493" t="str">
        <f t="shared" ca="1" si="38"/>
        <v/>
      </c>
      <c r="BR34" s="493" t="str">
        <f t="shared" ca="1" si="38"/>
        <v/>
      </c>
      <c r="BS34" s="493" t="str">
        <f t="shared" ca="1" si="38"/>
        <v/>
      </c>
      <c r="BT34" s="492" t="str">
        <f t="shared" ca="1" si="38"/>
        <v/>
      </c>
      <c r="BU34" s="492" t="str">
        <f t="shared" ca="1" si="38"/>
        <v/>
      </c>
      <c r="BV34" s="492" t="str">
        <f t="shared" ca="1" si="38"/>
        <v/>
      </c>
      <c r="BW34" s="492" t="str">
        <f t="shared" ca="1" si="38"/>
        <v/>
      </c>
      <c r="BX34" s="492" t="str">
        <f t="shared" ca="1" si="38"/>
        <v/>
      </c>
      <c r="BY34" s="492" t="str">
        <f t="shared" ca="1" si="38"/>
        <v/>
      </c>
    </row>
    <row r="35" spans="1:77" ht="15" customHeight="1" x14ac:dyDescent="0.25">
      <c r="A35" s="659"/>
      <c r="B35" s="3" t="s">
        <v>70</v>
      </c>
      <c r="E35" s="337">
        <v>1</v>
      </c>
      <c r="F35" s="337">
        <v>2.4</v>
      </c>
      <c r="G35" s="337">
        <v>0</v>
      </c>
      <c r="H35" s="42">
        <f t="shared" si="4"/>
        <v>0</v>
      </c>
      <c r="I35" s="42">
        <f t="shared" si="4"/>
        <v>0</v>
      </c>
      <c r="J35" s="32" t="str">
        <f t="shared" ca="1" si="2"/>
        <v>OK</v>
      </c>
      <c r="K35" s="661"/>
      <c r="L35" s="664"/>
      <c r="M35" s="667"/>
      <c r="N35" s="667"/>
      <c r="O35" s="616" t="str">
        <f>IF(K32=0,"",IF(N32&lt;=K32,"OK if external bracing line", "NG if external bracing line"))</f>
        <v/>
      </c>
      <c r="P35" s="46"/>
      <c r="Q35" s="46"/>
      <c r="R35" s="46"/>
      <c r="S35" s="46"/>
      <c r="T35" s="46"/>
      <c r="V35" s="20">
        <f t="shared" si="5"/>
        <v>0</v>
      </c>
      <c r="W35" s="27" t="str">
        <f ca="1">INDEX(INDIRECT($AI35),$BK$9+1,W$4)</f>
        <v>None</v>
      </c>
      <c r="X35" s="27" t="str">
        <f t="shared" ref="X35:AB35" ca="1" si="49">INDEX(INDIRECT($AI35),$BK$9+1,X$4)</f>
        <v>None</v>
      </c>
      <c r="Y35" s="27">
        <f t="shared" ca="1" si="49"/>
        <v>0</v>
      </c>
      <c r="Z35" s="27">
        <f t="shared" ca="1" si="49"/>
        <v>0</v>
      </c>
      <c r="AA35" s="27">
        <f t="shared" ca="1" si="49"/>
        <v>0</v>
      </c>
      <c r="AB35" s="27">
        <f t="shared" ca="1" si="49"/>
        <v>0</v>
      </c>
      <c r="AC35" s="29">
        <f t="shared" si="7"/>
        <v>0</v>
      </c>
      <c r="AD35" s="29">
        <f t="shared" si="8"/>
        <v>0</v>
      </c>
      <c r="AE35" s="47"/>
      <c r="AF35" s="47"/>
      <c r="AG35" s="491">
        <v>26</v>
      </c>
      <c r="AH35" s="485">
        <v>1</v>
      </c>
      <c r="AI35" s="485" t="str">
        <f t="shared" si="9"/>
        <v>None</v>
      </c>
      <c r="AJ35" s="492" t="str">
        <f t="shared" ca="1" si="40"/>
        <v/>
      </c>
      <c r="AK35" s="492" t="str">
        <f t="shared" ca="1" si="40"/>
        <v/>
      </c>
      <c r="AL35" s="492" t="str">
        <f t="shared" ca="1" si="41"/>
        <v/>
      </c>
      <c r="AM35" s="492" t="str">
        <f t="shared" ca="1" si="41"/>
        <v/>
      </c>
      <c r="AN35" s="492" t="str">
        <f t="shared" ca="1" si="41"/>
        <v/>
      </c>
      <c r="AO35" s="492" t="str">
        <f t="shared" ca="1" si="41"/>
        <v/>
      </c>
      <c r="AP35" s="493" t="str">
        <f t="shared" ca="1" si="41"/>
        <v/>
      </c>
      <c r="AQ35" s="493" t="str">
        <f t="shared" ca="1" si="41"/>
        <v/>
      </c>
      <c r="AR35" s="493" t="str">
        <f t="shared" ca="1" si="41"/>
        <v/>
      </c>
      <c r="AS35" s="493" t="str">
        <f t="shared" ca="1" si="41"/>
        <v/>
      </c>
      <c r="AT35" s="493" t="str">
        <f t="shared" ca="1" si="41"/>
        <v/>
      </c>
      <c r="AU35" s="493" t="str">
        <f t="shared" ca="1" si="41"/>
        <v/>
      </c>
      <c r="AV35" s="492" t="str">
        <f t="shared" ca="1" si="37"/>
        <v/>
      </c>
      <c r="AW35" s="492" t="str">
        <f t="shared" ca="1" si="37"/>
        <v/>
      </c>
      <c r="AX35" s="492" t="str">
        <f t="shared" ca="1" si="37"/>
        <v/>
      </c>
      <c r="AY35" s="492" t="str">
        <f t="shared" ca="1" si="37"/>
        <v/>
      </c>
      <c r="AZ35" s="492" t="str">
        <f t="shared" ca="1" si="37"/>
        <v/>
      </c>
      <c r="BA35" s="492" t="str">
        <f t="shared" ca="1" si="37"/>
        <v/>
      </c>
      <c r="BB35" s="493" t="str">
        <f t="shared" ca="1" si="37"/>
        <v/>
      </c>
      <c r="BC35" s="493" t="str">
        <f t="shared" ca="1" si="37"/>
        <v/>
      </c>
      <c r="BD35" s="493" t="str">
        <f t="shared" ca="1" si="37"/>
        <v/>
      </c>
      <c r="BE35" s="493" t="str">
        <f t="shared" ca="1" si="37"/>
        <v/>
      </c>
      <c r="BF35" s="493" t="str">
        <f t="shared" ca="1" si="37"/>
        <v/>
      </c>
      <c r="BG35" s="493" t="str">
        <f t="shared" ca="1" si="37"/>
        <v/>
      </c>
      <c r="BH35" s="492" t="str">
        <f t="shared" ca="1" si="37"/>
        <v/>
      </c>
      <c r="BI35" s="492" t="str">
        <f t="shared" ca="1" si="37"/>
        <v/>
      </c>
      <c r="BJ35" s="492" t="str">
        <f t="shared" ca="1" si="37"/>
        <v/>
      </c>
      <c r="BK35" s="492" t="str">
        <f t="shared" ca="1" si="37"/>
        <v/>
      </c>
      <c r="BL35" s="492" t="str">
        <f t="shared" ca="1" si="38"/>
        <v/>
      </c>
      <c r="BM35" s="492" t="str">
        <f t="shared" ca="1" si="38"/>
        <v/>
      </c>
      <c r="BN35" s="493" t="str">
        <f t="shared" ca="1" si="38"/>
        <v/>
      </c>
      <c r="BO35" s="493" t="str">
        <f t="shared" ca="1" si="38"/>
        <v/>
      </c>
      <c r="BP35" s="493" t="str">
        <f t="shared" ca="1" si="38"/>
        <v/>
      </c>
      <c r="BQ35" s="493" t="str">
        <f t="shared" ca="1" si="38"/>
        <v/>
      </c>
      <c r="BR35" s="493" t="str">
        <f t="shared" ca="1" si="38"/>
        <v/>
      </c>
      <c r="BS35" s="493" t="str">
        <f t="shared" ca="1" si="38"/>
        <v/>
      </c>
      <c r="BT35" s="492" t="str">
        <f t="shared" ca="1" si="38"/>
        <v/>
      </c>
      <c r="BU35" s="492" t="str">
        <f t="shared" ca="1" si="38"/>
        <v/>
      </c>
      <c r="BV35" s="492" t="str">
        <f t="shared" ca="1" si="38"/>
        <v/>
      </c>
      <c r="BW35" s="492" t="str">
        <f t="shared" ca="1" si="38"/>
        <v/>
      </c>
      <c r="BX35" s="492" t="str">
        <f t="shared" ca="1" si="38"/>
        <v/>
      </c>
      <c r="BY35" s="492" t="str">
        <f t="shared" ca="1" si="38"/>
        <v/>
      </c>
    </row>
    <row r="36" spans="1:77" x14ac:dyDescent="0.25">
      <c r="A36" s="659"/>
      <c r="B36" s="3" t="s">
        <v>79</v>
      </c>
      <c r="E36" s="337">
        <v>1</v>
      </c>
      <c r="F36" s="337">
        <v>2.4</v>
      </c>
      <c r="G36" s="337">
        <v>0</v>
      </c>
      <c r="H36" s="42">
        <f t="shared" si="4"/>
        <v>0</v>
      </c>
      <c r="I36" s="42">
        <f t="shared" si="4"/>
        <v>0</v>
      </c>
      <c r="J36" s="32" t="str">
        <f t="shared" ca="1" si="2"/>
        <v>OK</v>
      </c>
      <c r="K36" s="661"/>
      <c r="L36" s="664"/>
      <c r="M36" s="667"/>
      <c r="N36" s="667"/>
      <c r="O36" s="617"/>
      <c r="P36" s="46"/>
      <c r="Q36" s="46"/>
      <c r="R36" s="46"/>
      <c r="S36" s="46"/>
      <c r="T36" s="46"/>
      <c r="V36" s="20">
        <f t="shared" si="5"/>
        <v>0</v>
      </c>
      <c r="W36" s="27" t="str">
        <f ca="1">INDEX(INDIRECT($AI36),$BL$9+1,W$4)</f>
        <v>None</v>
      </c>
      <c r="X36" s="27" t="str">
        <f t="shared" ref="X36:AB36" ca="1" si="50">INDEX(INDIRECT($AI36),$BL$9+1,X$4)</f>
        <v>None</v>
      </c>
      <c r="Y36" s="27">
        <f t="shared" ca="1" si="50"/>
        <v>0</v>
      </c>
      <c r="Z36" s="27">
        <f t="shared" ca="1" si="50"/>
        <v>0</v>
      </c>
      <c r="AA36" s="27">
        <f t="shared" ca="1" si="50"/>
        <v>0</v>
      </c>
      <c r="AB36" s="27">
        <f t="shared" ca="1" si="50"/>
        <v>0</v>
      </c>
      <c r="AC36" s="29">
        <f t="shared" si="7"/>
        <v>0</v>
      </c>
      <c r="AD36" s="29">
        <f t="shared" si="8"/>
        <v>0</v>
      </c>
      <c r="AE36" s="47"/>
      <c r="AF36" s="47"/>
      <c r="AG36" s="491">
        <v>27</v>
      </c>
      <c r="AH36" s="485">
        <v>1</v>
      </c>
      <c r="AI36" s="485" t="str">
        <f t="shared" si="9"/>
        <v>None</v>
      </c>
      <c r="AJ36" s="492" t="str">
        <f t="shared" ca="1" si="40"/>
        <v/>
      </c>
      <c r="AK36" s="492" t="str">
        <f t="shared" ca="1" si="40"/>
        <v/>
      </c>
      <c r="AL36" s="492" t="str">
        <f t="shared" ca="1" si="41"/>
        <v/>
      </c>
      <c r="AM36" s="492" t="str">
        <f t="shared" ca="1" si="41"/>
        <v/>
      </c>
      <c r="AN36" s="492" t="str">
        <f t="shared" ca="1" si="41"/>
        <v/>
      </c>
      <c r="AO36" s="492" t="str">
        <f t="shared" ca="1" si="41"/>
        <v/>
      </c>
      <c r="AP36" s="493" t="str">
        <f t="shared" ca="1" si="41"/>
        <v/>
      </c>
      <c r="AQ36" s="493" t="str">
        <f t="shared" ca="1" si="41"/>
        <v/>
      </c>
      <c r="AR36" s="493" t="str">
        <f t="shared" ca="1" si="41"/>
        <v/>
      </c>
      <c r="AS36" s="493" t="str">
        <f t="shared" ca="1" si="41"/>
        <v/>
      </c>
      <c r="AT36" s="493" t="str">
        <f t="shared" ca="1" si="41"/>
        <v/>
      </c>
      <c r="AU36" s="493" t="str">
        <f t="shared" ca="1" si="41"/>
        <v/>
      </c>
      <c r="AV36" s="492" t="str">
        <f t="shared" ca="1" si="37"/>
        <v/>
      </c>
      <c r="AW36" s="492" t="str">
        <f t="shared" ca="1" si="37"/>
        <v/>
      </c>
      <c r="AX36" s="492" t="str">
        <f t="shared" ca="1" si="37"/>
        <v/>
      </c>
      <c r="AY36" s="492" t="str">
        <f t="shared" ca="1" si="37"/>
        <v/>
      </c>
      <c r="AZ36" s="492" t="str">
        <f t="shared" ca="1" si="37"/>
        <v/>
      </c>
      <c r="BA36" s="492" t="str">
        <f t="shared" ca="1" si="37"/>
        <v/>
      </c>
      <c r="BB36" s="493" t="str">
        <f t="shared" ca="1" si="37"/>
        <v/>
      </c>
      <c r="BC36" s="493" t="str">
        <f t="shared" ca="1" si="37"/>
        <v/>
      </c>
      <c r="BD36" s="493" t="str">
        <f t="shared" ca="1" si="37"/>
        <v/>
      </c>
      <c r="BE36" s="493" t="str">
        <f t="shared" ca="1" si="37"/>
        <v/>
      </c>
      <c r="BF36" s="493" t="str">
        <f t="shared" ca="1" si="37"/>
        <v/>
      </c>
      <c r="BG36" s="493" t="str">
        <f t="shared" ca="1" si="37"/>
        <v/>
      </c>
      <c r="BH36" s="492" t="str">
        <f t="shared" ca="1" si="37"/>
        <v/>
      </c>
      <c r="BI36" s="492" t="str">
        <f t="shared" ca="1" si="37"/>
        <v/>
      </c>
      <c r="BJ36" s="492" t="str">
        <f t="shared" ca="1" si="37"/>
        <v/>
      </c>
      <c r="BK36" s="492" t="str">
        <f t="shared" ca="1" si="37"/>
        <v/>
      </c>
      <c r="BL36" s="492" t="str">
        <f t="shared" ca="1" si="38"/>
        <v/>
      </c>
      <c r="BM36" s="492" t="str">
        <f t="shared" ca="1" si="38"/>
        <v/>
      </c>
      <c r="BN36" s="493" t="str">
        <f t="shared" ca="1" si="38"/>
        <v/>
      </c>
      <c r="BO36" s="493" t="str">
        <f t="shared" ca="1" si="38"/>
        <v/>
      </c>
      <c r="BP36" s="493" t="str">
        <f t="shared" ca="1" si="38"/>
        <v/>
      </c>
      <c r="BQ36" s="493" t="str">
        <f t="shared" ca="1" si="38"/>
        <v/>
      </c>
      <c r="BR36" s="493" t="str">
        <f t="shared" ca="1" si="38"/>
        <v/>
      </c>
      <c r="BS36" s="493" t="str">
        <f t="shared" ca="1" si="38"/>
        <v/>
      </c>
      <c r="BT36" s="492" t="str">
        <f t="shared" ca="1" si="38"/>
        <v/>
      </c>
      <c r="BU36" s="492" t="str">
        <f t="shared" ca="1" si="38"/>
        <v/>
      </c>
      <c r="BV36" s="492" t="str">
        <f t="shared" ca="1" si="38"/>
        <v/>
      </c>
      <c r="BW36" s="492" t="str">
        <f t="shared" ca="1" si="38"/>
        <v/>
      </c>
      <c r="BX36" s="492" t="str">
        <f t="shared" ca="1" si="38"/>
        <v/>
      </c>
      <c r="BY36" s="492" t="str">
        <f t="shared" ca="1" si="38"/>
        <v/>
      </c>
    </row>
    <row r="37" spans="1:77" x14ac:dyDescent="0.25">
      <c r="A37" s="659"/>
      <c r="B37" s="3" t="s">
        <v>80</v>
      </c>
      <c r="E37" s="337">
        <v>1</v>
      </c>
      <c r="F37" s="337">
        <v>2.4</v>
      </c>
      <c r="G37" s="337">
        <v>0</v>
      </c>
      <c r="H37" s="42">
        <f t="shared" si="4"/>
        <v>0</v>
      </c>
      <c r="I37" s="42">
        <f t="shared" si="4"/>
        <v>0</v>
      </c>
      <c r="J37" s="32" t="str">
        <f t="shared" ca="1" si="2"/>
        <v>OK</v>
      </c>
      <c r="K37" s="662"/>
      <c r="L37" s="665"/>
      <c r="M37" s="668"/>
      <c r="N37" s="668"/>
      <c r="O37" s="617"/>
      <c r="P37" s="46"/>
      <c r="Q37" s="46"/>
      <c r="R37" s="46"/>
      <c r="S37" s="46"/>
      <c r="T37" s="46"/>
      <c r="V37" s="20">
        <f t="shared" si="5"/>
        <v>0</v>
      </c>
      <c r="W37" s="27" t="str">
        <f ca="1">INDEX(INDIRECT($AI37),$BM$9+1,W$4)</f>
        <v>None</v>
      </c>
      <c r="X37" s="27" t="str">
        <f t="shared" ref="X37:AB37" ca="1" si="51">INDEX(INDIRECT($AI37),$BM$9+1,X$4)</f>
        <v>None</v>
      </c>
      <c r="Y37" s="27">
        <f t="shared" ca="1" si="51"/>
        <v>0</v>
      </c>
      <c r="Z37" s="27">
        <f t="shared" ca="1" si="51"/>
        <v>0</v>
      </c>
      <c r="AA37" s="27">
        <f t="shared" ca="1" si="51"/>
        <v>0</v>
      </c>
      <c r="AB37" s="27">
        <f t="shared" ca="1" si="51"/>
        <v>0</v>
      </c>
      <c r="AC37" s="29">
        <f t="shared" si="7"/>
        <v>0</v>
      </c>
      <c r="AD37" s="29">
        <f t="shared" si="8"/>
        <v>0</v>
      </c>
      <c r="AE37" s="47"/>
      <c r="AF37" s="47"/>
      <c r="AG37" s="491">
        <v>28</v>
      </c>
      <c r="AH37" s="485">
        <v>1</v>
      </c>
      <c r="AI37" s="485" t="str">
        <f t="shared" si="9"/>
        <v>None</v>
      </c>
      <c r="AJ37" s="492" t="str">
        <f t="shared" ca="1" si="40"/>
        <v/>
      </c>
      <c r="AK37" s="492" t="str">
        <f t="shared" ca="1" si="40"/>
        <v/>
      </c>
      <c r="AL37" s="492" t="str">
        <f t="shared" ca="1" si="41"/>
        <v/>
      </c>
      <c r="AM37" s="492" t="str">
        <f t="shared" ca="1" si="41"/>
        <v/>
      </c>
      <c r="AN37" s="492" t="str">
        <f t="shared" ca="1" si="41"/>
        <v/>
      </c>
      <c r="AO37" s="492" t="str">
        <f t="shared" ca="1" si="41"/>
        <v/>
      </c>
      <c r="AP37" s="493" t="str">
        <f t="shared" ca="1" si="41"/>
        <v/>
      </c>
      <c r="AQ37" s="493" t="str">
        <f t="shared" ca="1" si="41"/>
        <v/>
      </c>
      <c r="AR37" s="493" t="str">
        <f t="shared" ca="1" si="41"/>
        <v/>
      </c>
      <c r="AS37" s="493" t="str">
        <f t="shared" ca="1" si="41"/>
        <v/>
      </c>
      <c r="AT37" s="493" t="str">
        <f t="shared" ca="1" si="41"/>
        <v/>
      </c>
      <c r="AU37" s="493" t="str">
        <f t="shared" ca="1" si="41"/>
        <v/>
      </c>
      <c r="AV37" s="492" t="str">
        <f t="shared" ca="1" si="37"/>
        <v/>
      </c>
      <c r="AW37" s="492" t="str">
        <f t="shared" ca="1" si="37"/>
        <v/>
      </c>
      <c r="AX37" s="492" t="str">
        <f t="shared" ca="1" si="37"/>
        <v/>
      </c>
      <c r="AY37" s="492" t="str">
        <f t="shared" ca="1" si="37"/>
        <v/>
      </c>
      <c r="AZ37" s="492" t="str">
        <f t="shared" ca="1" si="37"/>
        <v/>
      </c>
      <c r="BA37" s="492" t="str">
        <f t="shared" ca="1" si="37"/>
        <v/>
      </c>
      <c r="BB37" s="493" t="str">
        <f t="shared" ca="1" si="37"/>
        <v/>
      </c>
      <c r="BC37" s="493" t="str">
        <f t="shared" ca="1" si="37"/>
        <v/>
      </c>
      <c r="BD37" s="493" t="str">
        <f t="shared" ca="1" si="37"/>
        <v/>
      </c>
      <c r="BE37" s="493" t="str">
        <f t="shared" ca="1" si="37"/>
        <v/>
      </c>
      <c r="BF37" s="493" t="str">
        <f t="shared" ca="1" si="37"/>
        <v/>
      </c>
      <c r="BG37" s="493" t="str">
        <f t="shared" ca="1" si="37"/>
        <v/>
      </c>
      <c r="BH37" s="492" t="str">
        <f t="shared" ca="1" si="37"/>
        <v/>
      </c>
      <c r="BI37" s="492" t="str">
        <f t="shared" ca="1" si="37"/>
        <v/>
      </c>
      <c r="BJ37" s="492" t="str">
        <f t="shared" ca="1" si="37"/>
        <v/>
      </c>
      <c r="BK37" s="492" t="str">
        <f t="shared" ca="1" si="37"/>
        <v/>
      </c>
      <c r="BL37" s="492" t="str">
        <f t="shared" ca="1" si="38"/>
        <v/>
      </c>
      <c r="BM37" s="492" t="str">
        <f t="shared" ca="1" si="38"/>
        <v/>
      </c>
      <c r="BN37" s="493" t="str">
        <f t="shared" ca="1" si="38"/>
        <v/>
      </c>
      <c r="BO37" s="493" t="str">
        <f t="shared" ca="1" si="38"/>
        <v/>
      </c>
      <c r="BP37" s="493" t="str">
        <f t="shared" ca="1" si="38"/>
        <v/>
      </c>
      <c r="BQ37" s="493" t="str">
        <f t="shared" ca="1" si="38"/>
        <v/>
      </c>
      <c r="BR37" s="493" t="str">
        <f t="shared" ca="1" si="38"/>
        <v/>
      </c>
      <c r="BS37" s="493" t="str">
        <f t="shared" ca="1" si="38"/>
        <v/>
      </c>
      <c r="BT37" s="492" t="str">
        <f t="shared" ca="1" si="38"/>
        <v/>
      </c>
      <c r="BU37" s="492" t="str">
        <f t="shared" ca="1" si="38"/>
        <v/>
      </c>
      <c r="BV37" s="492" t="str">
        <f t="shared" ca="1" si="38"/>
        <v/>
      </c>
      <c r="BW37" s="492" t="str">
        <f t="shared" ca="1" si="38"/>
        <v/>
      </c>
      <c r="BX37" s="492" t="str">
        <f t="shared" ca="1" si="38"/>
        <v/>
      </c>
      <c r="BY37" s="492" t="str">
        <f t="shared" ca="1" si="38"/>
        <v/>
      </c>
    </row>
    <row r="38" spans="1:77" ht="15.75" customHeight="1" x14ac:dyDescent="0.25">
      <c r="A38" s="658" t="s">
        <v>509</v>
      </c>
      <c r="B38" s="3" t="s">
        <v>516</v>
      </c>
      <c r="E38" s="337">
        <v>1</v>
      </c>
      <c r="F38" s="337">
        <v>2.4</v>
      </c>
      <c r="G38" s="337">
        <v>0</v>
      </c>
      <c r="H38" s="42">
        <f t="shared" ca="1" si="4"/>
        <v>0</v>
      </c>
      <c r="I38" s="42">
        <f t="shared" ca="1" si="4"/>
        <v>0</v>
      </c>
      <c r="J38" s="32" t="str">
        <f t="shared" ca="1" si="2"/>
        <v>Insufficient</v>
      </c>
      <c r="K38" s="660">
        <f ca="1">MIN(SUM(H38:H43),SUM(I38:I43))</f>
        <v>0</v>
      </c>
      <c r="L38" s="663">
        <v>0</v>
      </c>
      <c r="M38" s="666" t="str">
        <f t="shared" ref="M38" ca="1" si="52">IF(K38=0,"",MAX(100,0.5*MAX(H$3,I$3)/U$15))</f>
        <v/>
      </c>
      <c r="N38" s="666" t="str">
        <f ca="1">IF(K38=0,"",MAX(M38,L38*15))</f>
        <v/>
      </c>
      <c r="O38" s="616" t="str">
        <f ca="1">IF(K38=0,"",IF(M38&lt;=K38,"OK if internal bracing line", "NG if internal bracing line"))</f>
        <v/>
      </c>
      <c r="P38" s="46"/>
      <c r="Q38" s="46"/>
      <c r="R38" s="46"/>
      <c r="S38" s="46"/>
      <c r="T38" s="46"/>
      <c r="V38" s="20">
        <f t="shared" ca="1" si="5"/>
        <v>1.2</v>
      </c>
      <c r="W38" s="27" t="str">
        <f ca="1">INDEX(INDIRECT($AI38),$BN$9+1,W$4)</f>
        <v>USG Boral</v>
      </c>
      <c r="X38" s="27" t="str">
        <f t="shared" ref="X38:AB38" ca="1" si="53">INDEX(INDIRECT($AI38),$BN$9+1,X$4)</f>
        <v>UB1M 1.2-2.4</v>
      </c>
      <c r="Y38" s="27">
        <f t="shared" ca="1" si="53"/>
        <v>1.2</v>
      </c>
      <c r="Z38" s="27">
        <f t="shared" ca="1" si="53"/>
        <v>100</v>
      </c>
      <c r="AA38" s="27">
        <f t="shared" ca="1" si="53"/>
        <v>85</v>
      </c>
      <c r="AB38" s="27">
        <f t="shared" ca="1" si="53"/>
        <v>0</v>
      </c>
      <c r="AC38" s="29">
        <f t="shared" ca="1" si="7"/>
        <v>0</v>
      </c>
      <c r="AD38" s="29">
        <f t="shared" ca="1" si="8"/>
        <v>0</v>
      </c>
      <c r="AE38" s="47"/>
      <c r="AF38" s="47"/>
      <c r="AG38" s="491">
        <v>29</v>
      </c>
      <c r="AH38" s="485">
        <v>4</v>
      </c>
      <c r="AI38" s="485" t="str">
        <f t="shared" si="9"/>
        <v>Plasterboard</v>
      </c>
      <c r="AJ38" s="492" t="str">
        <f t="shared" ca="1" si="40"/>
        <v/>
      </c>
      <c r="AK38" s="492" t="str">
        <f t="shared" ca="1" si="40"/>
        <v/>
      </c>
      <c r="AL38" s="492" t="str">
        <f t="shared" ca="1" si="41"/>
        <v/>
      </c>
      <c r="AM38" s="492" t="str">
        <f t="shared" ca="1" si="41"/>
        <v/>
      </c>
      <c r="AN38" s="492" t="str">
        <f t="shared" ca="1" si="41"/>
        <v/>
      </c>
      <c r="AO38" s="492" t="str">
        <f t="shared" ca="1" si="41"/>
        <v/>
      </c>
      <c r="AP38" s="493" t="str">
        <f t="shared" ca="1" si="41"/>
        <v/>
      </c>
      <c r="AQ38" s="493" t="str">
        <f t="shared" ca="1" si="41"/>
        <v/>
      </c>
      <c r="AR38" s="493" t="str">
        <f t="shared" ca="1" si="41"/>
        <v/>
      </c>
      <c r="AS38" s="493" t="str">
        <f t="shared" ca="1" si="41"/>
        <v/>
      </c>
      <c r="AT38" s="493" t="str">
        <f t="shared" ca="1" si="41"/>
        <v/>
      </c>
      <c r="AU38" s="493" t="str">
        <f t="shared" ca="1" si="41"/>
        <v/>
      </c>
      <c r="AV38" s="492" t="str">
        <f t="shared" ca="1" si="37"/>
        <v/>
      </c>
      <c r="AW38" s="492" t="str">
        <f t="shared" ca="1" si="37"/>
        <v/>
      </c>
      <c r="AX38" s="492" t="str">
        <f t="shared" ca="1" si="37"/>
        <v/>
      </c>
      <c r="AY38" s="492" t="str">
        <f t="shared" ca="1" si="37"/>
        <v/>
      </c>
      <c r="AZ38" s="492" t="str">
        <f t="shared" ca="1" si="37"/>
        <v/>
      </c>
      <c r="BA38" s="492" t="str">
        <f t="shared" ca="1" si="37"/>
        <v/>
      </c>
      <c r="BB38" s="493" t="str">
        <f t="shared" ca="1" si="37"/>
        <v/>
      </c>
      <c r="BC38" s="493" t="str">
        <f t="shared" ca="1" si="37"/>
        <v/>
      </c>
      <c r="BD38" s="493" t="str">
        <f t="shared" ca="1" si="37"/>
        <v/>
      </c>
      <c r="BE38" s="493" t="str">
        <f t="shared" ca="1" si="37"/>
        <v/>
      </c>
      <c r="BF38" s="493" t="str">
        <f t="shared" ca="1" si="37"/>
        <v/>
      </c>
      <c r="BG38" s="493" t="str">
        <f t="shared" ca="1" si="37"/>
        <v/>
      </c>
      <c r="BH38" s="492" t="str">
        <f t="shared" ca="1" si="37"/>
        <v/>
      </c>
      <c r="BI38" s="492" t="str">
        <f t="shared" ca="1" si="37"/>
        <v/>
      </c>
      <c r="BJ38" s="492" t="str">
        <f t="shared" ca="1" si="37"/>
        <v/>
      </c>
      <c r="BK38" s="492" t="str">
        <f t="shared" ca="1" si="37"/>
        <v/>
      </c>
      <c r="BL38" s="492" t="str">
        <f t="shared" ca="1" si="38"/>
        <v/>
      </c>
      <c r="BM38" s="492" t="str">
        <f t="shared" ca="1" si="38"/>
        <v/>
      </c>
      <c r="BN38" s="493" t="str">
        <f t="shared" ca="1" si="38"/>
        <v/>
      </c>
      <c r="BO38" s="493" t="str">
        <f t="shared" ca="1" si="38"/>
        <v/>
      </c>
      <c r="BP38" s="493" t="str">
        <f t="shared" ca="1" si="38"/>
        <v/>
      </c>
      <c r="BQ38" s="493" t="str">
        <f t="shared" ca="1" si="38"/>
        <v/>
      </c>
      <c r="BR38" s="493" t="str">
        <f t="shared" ca="1" si="38"/>
        <v/>
      </c>
      <c r="BS38" s="493" t="str">
        <f t="shared" ca="1" si="38"/>
        <v/>
      </c>
      <c r="BT38" s="492" t="str">
        <f t="shared" ca="1" si="38"/>
        <v/>
      </c>
      <c r="BU38" s="492" t="str">
        <f t="shared" ca="1" si="38"/>
        <v/>
      </c>
      <c r="BV38" s="492" t="str">
        <f t="shared" ca="1" si="38"/>
        <v/>
      </c>
      <c r="BW38" s="492" t="str">
        <f t="shared" ca="1" si="38"/>
        <v/>
      </c>
      <c r="BX38" s="492" t="str">
        <f t="shared" ca="1" si="38"/>
        <v/>
      </c>
      <c r="BY38" s="492" t="str">
        <f t="shared" ca="1" si="38"/>
        <v/>
      </c>
    </row>
    <row r="39" spans="1:77" x14ac:dyDescent="0.25">
      <c r="A39" s="659"/>
      <c r="B39" s="3" t="s">
        <v>517</v>
      </c>
      <c r="E39" s="337">
        <v>1</v>
      </c>
      <c r="F39" s="337">
        <v>2.4</v>
      </c>
      <c r="G39" s="337">
        <v>0</v>
      </c>
      <c r="H39" s="42">
        <f t="shared" si="4"/>
        <v>0</v>
      </c>
      <c r="I39" s="42">
        <f t="shared" si="4"/>
        <v>0</v>
      </c>
      <c r="J39" s="32" t="str">
        <f t="shared" ca="1" si="2"/>
        <v>OK</v>
      </c>
      <c r="K39" s="661"/>
      <c r="L39" s="664"/>
      <c r="M39" s="667"/>
      <c r="N39" s="667"/>
      <c r="O39" s="617"/>
      <c r="P39" s="46"/>
      <c r="Q39" s="46"/>
      <c r="R39" s="46"/>
      <c r="S39" s="46"/>
      <c r="T39" s="46"/>
      <c r="V39" s="20">
        <f t="shared" si="5"/>
        <v>0</v>
      </c>
      <c r="W39" s="27" t="str">
        <f ca="1">INDEX(INDIRECT($AI39),$BO$9+1,W$4)</f>
        <v>None</v>
      </c>
      <c r="X39" s="27" t="str">
        <f t="shared" ref="X39:AB39" ca="1" si="54">INDEX(INDIRECT($AI39),$BO$9+1,X$4)</f>
        <v>None</v>
      </c>
      <c r="Y39" s="27">
        <f t="shared" ca="1" si="54"/>
        <v>0</v>
      </c>
      <c r="Z39" s="27">
        <f t="shared" ca="1" si="54"/>
        <v>0</v>
      </c>
      <c r="AA39" s="27">
        <f t="shared" ca="1" si="54"/>
        <v>0</v>
      </c>
      <c r="AB39" s="27">
        <f t="shared" ca="1" si="54"/>
        <v>0</v>
      </c>
      <c r="AC39" s="29">
        <f t="shared" si="7"/>
        <v>0</v>
      </c>
      <c r="AD39" s="29">
        <f t="shared" si="8"/>
        <v>0</v>
      </c>
      <c r="AE39" s="47"/>
      <c r="AF39" s="47"/>
      <c r="AG39" s="491">
        <v>30</v>
      </c>
      <c r="AH39" s="485">
        <v>1</v>
      </c>
      <c r="AI39" s="485" t="str">
        <f t="shared" si="9"/>
        <v>None</v>
      </c>
      <c r="AJ39" s="492" t="str">
        <f t="shared" ca="1" si="40"/>
        <v/>
      </c>
      <c r="AK39" s="492" t="str">
        <f t="shared" ca="1" si="40"/>
        <v/>
      </c>
      <c r="AL39" s="492" t="str">
        <f t="shared" ca="1" si="41"/>
        <v/>
      </c>
      <c r="AM39" s="492" t="str">
        <f t="shared" ca="1" si="41"/>
        <v/>
      </c>
      <c r="AN39" s="492" t="str">
        <f t="shared" ca="1" si="41"/>
        <v/>
      </c>
      <c r="AO39" s="492" t="str">
        <f t="shared" ca="1" si="41"/>
        <v/>
      </c>
      <c r="AP39" s="493" t="str">
        <f t="shared" ca="1" si="41"/>
        <v/>
      </c>
      <c r="AQ39" s="493" t="str">
        <f t="shared" ca="1" si="41"/>
        <v/>
      </c>
      <c r="AR39" s="493" t="str">
        <f t="shared" ca="1" si="41"/>
        <v/>
      </c>
      <c r="AS39" s="493" t="str">
        <f t="shared" ca="1" si="41"/>
        <v/>
      </c>
      <c r="AT39" s="493" t="str">
        <f t="shared" ca="1" si="41"/>
        <v/>
      </c>
      <c r="AU39" s="493" t="str">
        <f t="shared" ca="1" si="41"/>
        <v/>
      </c>
      <c r="AV39" s="492" t="str">
        <f t="shared" ca="1" si="37"/>
        <v/>
      </c>
      <c r="AW39" s="492" t="str">
        <f t="shared" ca="1" si="37"/>
        <v/>
      </c>
      <c r="AX39" s="492" t="str">
        <f t="shared" ca="1" si="37"/>
        <v/>
      </c>
      <c r="AY39" s="492" t="str">
        <f t="shared" ca="1" si="37"/>
        <v/>
      </c>
      <c r="AZ39" s="492" t="str">
        <f t="shared" ca="1" si="37"/>
        <v/>
      </c>
      <c r="BA39" s="492" t="str">
        <f t="shared" ca="1" si="37"/>
        <v/>
      </c>
      <c r="BB39" s="493" t="str">
        <f t="shared" ca="1" si="37"/>
        <v/>
      </c>
      <c r="BC39" s="493" t="str">
        <f t="shared" ca="1" si="37"/>
        <v/>
      </c>
      <c r="BD39" s="493" t="str">
        <f t="shared" ca="1" si="37"/>
        <v/>
      </c>
      <c r="BE39" s="493" t="str">
        <f t="shared" ca="1" si="37"/>
        <v/>
      </c>
      <c r="BF39" s="493" t="str">
        <f t="shared" ca="1" si="37"/>
        <v/>
      </c>
      <c r="BG39" s="493" t="str">
        <f t="shared" ca="1" si="37"/>
        <v/>
      </c>
      <c r="BH39" s="492" t="str">
        <f t="shared" ca="1" si="37"/>
        <v/>
      </c>
      <c r="BI39" s="492" t="str">
        <f t="shared" ca="1" si="37"/>
        <v/>
      </c>
      <c r="BJ39" s="492" t="str">
        <f t="shared" ca="1" si="37"/>
        <v/>
      </c>
      <c r="BK39" s="492" t="str">
        <f t="shared" ca="1" si="37"/>
        <v/>
      </c>
      <c r="BL39" s="492" t="str">
        <f t="shared" ca="1" si="38"/>
        <v/>
      </c>
      <c r="BM39" s="492" t="str">
        <f t="shared" ca="1" si="38"/>
        <v/>
      </c>
      <c r="BN39" s="493" t="str">
        <f t="shared" ca="1" si="38"/>
        <v/>
      </c>
      <c r="BO39" s="493" t="str">
        <f t="shared" ca="1" si="38"/>
        <v/>
      </c>
      <c r="BP39" s="493" t="str">
        <f t="shared" ca="1" si="38"/>
        <v/>
      </c>
      <c r="BQ39" s="493" t="str">
        <f t="shared" ca="1" si="38"/>
        <v/>
      </c>
      <c r="BR39" s="493" t="str">
        <f t="shared" ca="1" si="38"/>
        <v/>
      </c>
      <c r="BS39" s="493" t="str">
        <f t="shared" ca="1" si="38"/>
        <v/>
      </c>
      <c r="BT39" s="492" t="str">
        <f t="shared" ca="1" si="38"/>
        <v/>
      </c>
      <c r="BU39" s="492" t="str">
        <f t="shared" ca="1" si="38"/>
        <v/>
      </c>
      <c r="BV39" s="492" t="str">
        <f t="shared" ca="1" si="38"/>
        <v/>
      </c>
      <c r="BW39" s="492" t="str">
        <f t="shared" ca="1" si="38"/>
        <v/>
      </c>
      <c r="BX39" s="492" t="str">
        <f t="shared" ca="1" si="38"/>
        <v/>
      </c>
      <c r="BY39" s="492" t="str">
        <f t="shared" ca="1" si="38"/>
        <v/>
      </c>
    </row>
    <row r="40" spans="1:77" x14ac:dyDescent="0.25">
      <c r="A40" s="659"/>
      <c r="B40" s="3" t="s">
        <v>518</v>
      </c>
      <c r="E40" s="337">
        <v>1</v>
      </c>
      <c r="F40" s="337">
        <v>2.4</v>
      </c>
      <c r="G40" s="337">
        <v>0</v>
      </c>
      <c r="H40" s="42">
        <f t="shared" si="4"/>
        <v>0</v>
      </c>
      <c r="I40" s="42">
        <f t="shared" si="4"/>
        <v>0</v>
      </c>
      <c r="J40" s="32" t="str">
        <f t="shared" ca="1" si="2"/>
        <v>OK</v>
      </c>
      <c r="K40" s="661"/>
      <c r="L40" s="664"/>
      <c r="M40" s="667"/>
      <c r="N40" s="667"/>
      <c r="O40" s="617"/>
      <c r="P40" s="46"/>
      <c r="Q40" s="46"/>
      <c r="R40" s="46"/>
      <c r="S40" s="46"/>
      <c r="T40" s="46"/>
      <c r="V40" s="20">
        <f t="shared" si="5"/>
        <v>0</v>
      </c>
      <c r="W40" s="27" t="str">
        <f ca="1">INDEX(INDIRECT($AI40),$BP$9+1,W$4)</f>
        <v>None</v>
      </c>
      <c r="X40" s="27" t="str">
        <f t="shared" ref="X40:AB40" ca="1" si="55">INDEX(INDIRECT($AI40),$BP$9+1,X$4)</f>
        <v>None</v>
      </c>
      <c r="Y40" s="27">
        <f t="shared" ca="1" si="55"/>
        <v>0</v>
      </c>
      <c r="Z40" s="27">
        <f t="shared" ca="1" si="55"/>
        <v>0</v>
      </c>
      <c r="AA40" s="27">
        <f t="shared" ca="1" si="55"/>
        <v>0</v>
      </c>
      <c r="AB40" s="27">
        <f t="shared" ca="1" si="55"/>
        <v>0</v>
      </c>
      <c r="AC40" s="29">
        <f t="shared" si="7"/>
        <v>0</v>
      </c>
      <c r="AD40" s="29">
        <f t="shared" si="8"/>
        <v>0</v>
      </c>
      <c r="AE40" s="47"/>
      <c r="AF40" s="47"/>
      <c r="AG40" s="491">
        <v>31</v>
      </c>
      <c r="AH40" s="485">
        <v>1</v>
      </c>
      <c r="AI40" s="485" t="str">
        <f t="shared" si="9"/>
        <v>None</v>
      </c>
      <c r="AJ40" s="492" t="str">
        <f t="shared" ca="1" si="40"/>
        <v/>
      </c>
      <c r="AK40" s="492" t="str">
        <f t="shared" ca="1" si="40"/>
        <v/>
      </c>
      <c r="AL40" s="492" t="str">
        <f t="shared" ca="1" si="41"/>
        <v/>
      </c>
      <c r="AM40" s="492" t="str">
        <f t="shared" ca="1" si="41"/>
        <v/>
      </c>
      <c r="AN40" s="492" t="str">
        <f t="shared" ca="1" si="41"/>
        <v/>
      </c>
      <c r="AO40" s="492" t="str">
        <f t="shared" ca="1" si="41"/>
        <v/>
      </c>
      <c r="AP40" s="493" t="str">
        <f t="shared" ca="1" si="41"/>
        <v/>
      </c>
      <c r="AQ40" s="493" t="str">
        <f t="shared" ca="1" si="41"/>
        <v/>
      </c>
      <c r="AR40" s="493" t="str">
        <f t="shared" ca="1" si="41"/>
        <v/>
      </c>
      <c r="AS40" s="493" t="str">
        <f t="shared" ca="1" si="41"/>
        <v/>
      </c>
      <c r="AT40" s="493" t="str">
        <f t="shared" ca="1" si="41"/>
        <v/>
      </c>
      <c r="AU40" s="493" t="str">
        <f t="shared" ca="1" si="41"/>
        <v/>
      </c>
      <c r="AV40" s="492" t="str">
        <f t="shared" ca="1" si="37"/>
        <v/>
      </c>
      <c r="AW40" s="492" t="str">
        <f t="shared" ca="1" si="37"/>
        <v/>
      </c>
      <c r="AX40" s="492" t="str">
        <f t="shared" ca="1" si="37"/>
        <v/>
      </c>
      <c r="AY40" s="492" t="str">
        <f t="shared" ca="1" si="37"/>
        <v/>
      </c>
      <c r="AZ40" s="492" t="str">
        <f t="shared" ca="1" si="37"/>
        <v/>
      </c>
      <c r="BA40" s="492" t="str">
        <f t="shared" ca="1" si="37"/>
        <v/>
      </c>
      <c r="BB40" s="493" t="str">
        <f t="shared" ca="1" si="37"/>
        <v/>
      </c>
      <c r="BC40" s="493" t="str">
        <f t="shared" ca="1" si="37"/>
        <v/>
      </c>
      <c r="BD40" s="493" t="str">
        <f t="shared" ca="1" si="37"/>
        <v/>
      </c>
      <c r="BE40" s="493" t="str">
        <f t="shared" ca="1" si="37"/>
        <v/>
      </c>
      <c r="BF40" s="493" t="str">
        <f t="shared" ca="1" si="37"/>
        <v/>
      </c>
      <c r="BG40" s="493" t="str">
        <f t="shared" ca="1" si="37"/>
        <v/>
      </c>
      <c r="BH40" s="492" t="str">
        <f t="shared" ca="1" si="37"/>
        <v/>
      </c>
      <c r="BI40" s="492" t="str">
        <f t="shared" ca="1" si="37"/>
        <v/>
      </c>
      <c r="BJ40" s="492" t="str">
        <f t="shared" ca="1" si="37"/>
        <v/>
      </c>
      <c r="BK40" s="492" t="str">
        <f t="shared" ca="1" si="37"/>
        <v/>
      </c>
      <c r="BL40" s="492" t="str">
        <f t="shared" ca="1" si="38"/>
        <v/>
      </c>
      <c r="BM40" s="492" t="str">
        <f t="shared" ca="1" si="38"/>
        <v/>
      </c>
      <c r="BN40" s="493" t="str">
        <f t="shared" ca="1" si="38"/>
        <v/>
      </c>
      <c r="BO40" s="493" t="str">
        <f t="shared" ca="1" si="38"/>
        <v/>
      </c>
      <c r="BP40" s="493" t="str">
        <f t="shared" ca="1" si="38"/>
        <v/>
      </c>
      <c r="BQ40" s="493" t="str">
        <f t="shared" ca="1" si="38"/>
        <v/>
      </c>
      <c r="BR40" s="493" t="str">
        <f t="shared" ca="1" si="38"/>
        <v/>
      </c>
      <c r="BS40" s="493" t="str">
        <f t="shared" ca="1" si="38"/>
        <v/>
      </c>
      <c r="BT40" s="492" t="str">
        <f t="shared" ca="1" si="38"/>
        <v/>
      </c>
      <c r="BU40" s="492" t="str">
        <f t="shared" ca="1" si="38"/>
        <v/>
      </c>
      <c r="BV40" s="492" t="str">
        <f t="shared" ca="1" si="38"/>
        <v/>
      </c>
      <c r="BW40" s="492" t="str">
        <f t="shared" ca="1" si="38"/>
        <v/>
      </c>
      <c r="BX40" s="492" t="str">
        <f t="shared" ca="1" si="38"/>
        <v/>
      </c>
      <c r="BY40" s="492" t="str">
        <f t="shared" ca="1" si="38"/>
        <v/>
      </c>
    </row>
    <row r="41" spans="1:77" ht="15" customHeight="1" x14ac:dyDescent="0.25">
      <c r="A41" s="659"/>
      <c r="B41" s="3" t="s">
        <v>519</v>
      </c>
      <c r="E41" s="337">
        <v>1</v>
      </c>
      <c r="F41" s="337">
        <v>2.4</v>
      </c>
      <c r="G41" s="337">
        <v>0</v>
      </c>
      <c r="H41" s="42">
        <f t="shared" si="4"/>
        <v>0</v>
      </c>
      <c r="I41" s="42">
        <f t="shared" si="4"/>
        <v>0</v>
      </c>
      <c r="J41" s="32" t="str">
        <f t="shared" ca="1" si="2"/>
        <v>OK</v>
      </c>
      <c r="K41" s="661"/>
      <c r="L41" s="664"/>
      <c r="M41" s="667"/>
      <c r="N41" s="667"/>
      <c r="O41" s="616" t="str">
        <f ca="1">IF(K38=0,"",IF(N38&lt;=K38,"OK if external bracing line", "NG if external bracing line"))</f>
        <v/>
      </c>
      <c r="P41" s="46"/>
      <c r="Q41" s="46"/>
      <c r="R41" s="46"/>
      <c r="S41" s="46"/>
      <c r="T41" s="46"/>
      <c r="V41" s="20">
        <f t="shared" si="5"/>
        <v>0</v>
      </c>
      <c r="W41" s="27" t="str">
        <f ca="1">INDEX(INDIRECT($AI41),$BQ$9+1,W$4)</f>
        <v>None</v>
      </c>
      <c r="X41" s="27" t="str">
        <f t="shared" ref="X41:AB41" ca="1" si="56">INDEX(INDIRECT($AI41),$BQ$9+1,X$4)</f>
        <v>None</v>
      </c>
      <c r="Y41" s="27">
        <f t="shared" ca="1" si="56"/>
        <v>0</v>
      </c>
      <c r="Z41" s="27">
        <f t="shared" ca="1" si="56"/>
        <v>0</v>
      </c>
      <c r="AA41" s="27">
        <f t="shared" ca="1" si="56"/>
        <v>0</v>
      </c>
      <c r="AB41" s="27">
        <f t="shared" ca="1" si="56"/>
        <v>0</v>
      </c>
      <c r="AC41" s="29">
        <f t="shared" si="7"/>
        <v>0</v>
      </c>
      <c r="AD41" s="29">
        <f t="shared" si="8"/>
        <v>0</v>
      </c>
      <c r="AE41" s="47"/>
      <c r="AF41" s="47"/>
      <c r="AG41" s="491">
        <v>32</v>
      </c>
      <c r="AH41" s="485">
        <v>1</v>
      </c>
      <c r="AI41" s="485" t="str">
        <f t="shared" si="9"/>
        <v>None</v>
      </c>
      <c r="AJ41" s="492" t="str">
        <f t="shared" ca="1" si="40"/>
        <v/>
      </c>
      <c r="AK41" s="492" t="str">
        <f t="shared" ca="1" si="40"/>
        <v/>
      </c>
      <c r="AL41" s="492" t="str">
        <f t="shared" ca="1" si="41"/>
        <v/>
      </c>
      <c r="AM41" s="492" t="str">
        <f t="shared" ca="1" si="41"/>
        <v/>
      </c>
      <c r="AN41" s="492" t="str">
        <f t="shared" ca="1" si="41"/>
        <v/>
      </c>
      <c r="AO41" s="492" t="str">
        <f t="shared" ca="1" si="41"/>
        <v/>
      </c>
      <c r="AP41" s="493" t="str">
        <f t="shared" ca="1" si="41"/>
        <v/>
      </c>
      <c r="AQ41" s="493" t="str">
        <f t="shared" ca="1" si="41"/>
        <v/>
      </c>
      <c r="AR41" s="493" t="str">
        <f t="shared" ca="1" si="41"/>
        <v/>
      </c>
      <c r="AS41" s="493" t="str">
        <f t="shared" ca="1" si="41"/>
        <v/>
      </c>
      <c r="AT41" s="493" t="str">
        <f t="shared" ca="1" si="41"/>
        <v/>
      </c>
      <c r="AU41" s="493" t="str">
        <f t="shared" ca="1" si="41"/>
        <v/>
      </c>
      <c r="AV41" s="492" t="str">
        <f t="shared" ca="1" si="37"/>
        <v/>
      </c>
      <c r="AW41" s="492" t="str">
        <f t="shared" ca="1" si="37"/>
        <v/>
      </c>
      <c r="AX41" s="492" t="str">
        <f t="shared" ca="1" si="37"/>
        <v/>
      </c>
      <c r="AY41" s="492" t="str">
        <f t="shared" ca="1" si="37"/>
        <v/>
      </c>
      <c r="AZ41" s="492" t="str">
        <f t="shared" ca="1" si="37"/>
        <v/>
      </c>
      <c r="BA41" s="492" t="str">
        <f t="shared" ca="1" si="37"/>
        <v/>
      </c>
      <c r="BB41" s="493" t="str">
        <f t="shared" ca="1" si="37"/>
        <v/>
      </c>
      <c r="BC41" s="493" t="str">
        <f t="shared" ca="1" si="37"/>
        <v/>
      </c>
      <c r="BD41" s="493" t="str">
        <f t="shared" ca="1" si="37"/>
        <v/>
      </c>
      <c r="BE41" s="493" t="str">
        <f t="shared" ca="1" si="37"/>
        <v/>
      </c>
      <c r="BF41" s="493" t="str">
        <f t="shared" ca="1" si="37"/>
        <v/>
      </c>
      <c r="BG41" s="493" t="str">
        <f t="shared" ca="1" si="37"/>
        <v/>
      </c>
      <c r="BH41" s="492" t="str">
        <f t="shared" ca="1" si="37"/>
        <v/>
      </c>
      <c r="BI41" s="492" t="str">
        <f t="shared" ca="1" si="37"/>
        <v/>
      </c>
      <c r="BJ41" s="492" t="str">
        <f t="shared" ca="1" si="37"/>
        <v/>
      </c>
      <c r="BK41" s="492" t="str">
        <f t="shared" ca="1" si="37"/>
        <v/>
      </c>
      <c r="BL41" s="492" t="str">
        <f t="shared" ca="1" si="38"/>
        <v/>
      </c>
      <c r="BM41" s="492" t="str">
        <f t="shared" ca="1" si="38"/>
        <v/>
      </c>
      <c r="BN41" s="493" t="str">
        <f t="shared" ca="1" si="38"/>
        <v/>
      </c>
      <c r="BO41" s="493" t="str">
        <f t="shared" ca="1" si="38"/>
        <v/>
      </c>
      <c r="BP41" s="493" t="str">
        <f t="shared" ca="1" si="38"/>
        <v/>
      </c>
      <c r="BQ41" s="493" t="str">
        <f t="shared" ca="1" si="38"/>
        <v/>
      </c>
      <c r="BR41" s="493" t="str">
        <f t="shared" ca="1" si="38"/>
        <v/>
      </c>
      <c r="BS41" s="493" t="str">
        <f t="shared" ca="1" si="38"/>
        <v/>
      </c>
      <c r="BT41" s="492" t="str">
        <f t="shared" ca="1" si="38"/>
        <v/>
      </c>
      <c r="BU41" s="492" t="str">
        <f t="shared" ca="1" si="38"/>
        <v/>
      </c>
      <c r="BV41" s="492" t="str">
        <f t="shared" ca="1" si="38"/>
        <v/>
      </c>
      <c r="BW41" s="492" t="str">
        <f t="shared" ca="1" si="38"/>
        <v/>
      </c>
      <c r="BX41" s="492" t="str">
        <f t="shared" ca="1" si="38"/>
        <v/>
      </c>
      <c r="BY41" s="492" t="str">
        <f t="shared" ca="1" si="38"/>
        <v/>
      </c>
    </row>
    <row r="42" spans="1:77" x14ac:dyDescent="0.25">
      <c r="A42" s="659"/>
      <c r="B42" s="3" t="s">
        <v>520</v>
      </c>
      <c r="E42" s="337">
        <v>1</v>
      </c>
      <c r="F42" s="337">
        <v>2.4</v>
      </c>
      <c r="G42" s="337">
        <v>0</v>
      </c>
      <c r="H42" s="42">
        <f t="shared" si="4"/>
        <v>0</v>
      </c>
      <c r="I42" s="42">
        <f t="shared" si="4"/>
        <v>0</v>
      </c>
      <c r="J42" s="32" t="str">
        <f t="shared" ca="1" si="2"/>
        <v>OK</v>
      </c>
      <c r="K42" s="661"/>
      <c r="L42" s="664"/>
      <c r="M42" s="667"/>
      <c r="N42" s="667"/>
      <c r="O42" s="617"/>
      <c r="P42" s="46"/>
      <c r="Q42" s="46"/>
      <c r="R42" s="46"/>
      <c r="S42" s="46"/>
      <c r="T42" s="46"/>
      <c r="V42" s="20">
        <f t="shared" si="5"/>
        <v>0</v>
      </c>
      <c r="W42" s="27" t="str">
        <f ca="1">INDEX(INDIRECT($AI42),$BR$9+1,W$4)</f>
        <v>None</v>
      </c>
      <c r="X42" s="27" t="str">
        <f t="shared" ref="X42:AB42" ca="1" si="57">INDEX(INDIRECT($AI42),$BR$9+1,X$4)</f>
        <v>None</v>
      </c>
      <c r="Y42" s="27">
        <f t="shared" ca="1" si="57"/>
        <v>0</v>
      </c>
      <c r="Z42" s="27">
        <f t="shared" ca="1" si="57"/>
        <v>0</v>
      </c>
      <c r="AA42" s="27">
        <f t="shared" ca="1" si="57"/>
        <v>0</v>
      </c>
      <c r="AB42" s="27">
        <f t="shared" ca="1" si="57"/>
        <v>0</v>
      </c>
      <c r="AC42" s="29">
        <f t="shared" si="7"/>
        <v>0</v>
      </c>
      <c r="AD42" s="29">
        <f t="shared" si="8"/>
        <v>0</v>
      </c>
      <c r="AG42" s="41"/>
      <c r="AH42" s="485">
        <v>1</v>
      </c>
      <c r="AI42" s="40" t="str">
        <f t="shared" si="9"/>
        <v>None</v>
      </c>
    </row>
    <row r="43" spans="1:77" x14ac:dyDescent="0.25">
      <c r="A43" s="659"/>
      <c r="B43" s="3" t="s">
        <v>521</v>
      </c>
      <c r="E43" s="337">
        <v>1</v>
      </c>
      <c r="F43" s="337">
        <v>2.4</v>
      </c>
      <c r="G43" s="337">
        <v>0</v>
      </c>
      <c r="H43" s="42">
        <f t="shared" si="4"/>
        <v>0</v>
      </c>
      <c r="I43" s="42">
        <f t="shared" si="4"/>
        <v>0</v>
      </c>
      <c r="J43" s="32" t="str">
        <f t="shared" ca="1" si="2"/>
        <v>OK</v>
      </c>
      <c r="K43" s="662"/>
      <c r="L43" s="665"/>
      <c r="M43" s="668"/>
      <c r="N43" s="668"/>
      <c r="O43" s="617"/>
      <c r="P43" s="46"/>
      <c r="Q43" s="46"/>
      <c r="R43" s="46"/>
      <c r="S43" s="46"/>
      <c r="T43" s="46"/>
      <c r="V43" s="20">
        <f t="shared" si="5"/>
        <v>0</v>
      </c>
      <c r="W43" s="27" t="str">
        <f ca="1">INDEX(INDIRECT($AI43),$BS$9+1,W$4)</f>
        <v>None</v>
      </c>
      <c r="X43" s="27" t="str">
        <f t="shared" ref="X43:AB43" ca="1" si="58">INDEX(INDIRECT($AI43),$BS$9+1,X$4)</f>
        <v>None</v>
      </c>
      <c r="Y43" s="27">
        <f t="shared" ca="1" si="58"/>
        <v>0</v>
      </c>
      <c r="Z43" s="27">
        <f t="shared" ca="1" si="58"/>
        <v>0</v>
      </c>
      <c r="AA43" s="27">
        <f t="shared" ca="1" si="58"/>
        <v>0</v>
      </c>
      <c r="AB43" s="27">
        <f t="shared" ca="1" si="58"/>
        <v>0</v>
      </c>
      <c r="AC43" s="29">
        <f t="shared" si="7"/>
        <v>0</v>
      </c>
      <c r="AD43" s="29">
        <f t="shared" si="8"/>
        <v>0</v>
      </c>
      <c r="AG43" s="41"/>
      <c r="AH43" s="485">
        <v>1</v>
      </c>
      <c r="AI43" s="40" t="str">
        <f t="shared" si="9"/>
        <v>None</v>
      </c>
    </row>
    <row r="44" spans="1:77" ht="15.75" customHeight="1" x14ac:dyDescent="0.25">
      <c r="A44" s="658" t="s">
        <v>522</v>
      </c>
      <c r="B44" s="3" t="s">
        <v>523</v>
      </c>
      <c r="E44" s="337">
        <v>1</v>
      </c>
      <c r="F44" s="337">
        <v>2.4</v>
      </c>
      <c r="G44" s="337">
        <v>0</v>
      </c>
      <c r="H44" s="42">
        <f t="shared" si="4"/>
        <v>0</v>
      </c>
      <c r="I44" s="42">
        <f t="shared" si="4"/>
        <v>0</v>
      </c>
      <c r="J44" s="32" t="str">
        <f t="shared" ca="1" si="2"/>
        <v>OK</v>
      </c>
      <c r="K44" s="660">
        <f ca="1">MIN(SUM(H44:H49),SUM(I44:I49))</f>
        <v>0</v>
      </c>
      <c r="L44" s="663">
        <v>0</v>
      </c>
      <c r="M44" s="666" t="str">
        <f t="shared" ref="M44" ca="1" si="59">IF(K44=0,"",MAX(100,0.5*MAX(H$3,I$3)/U$15))</f>
        <v/>
      </c>
      <c r="N44" s="666" t="str">
        <f ca="1">IF(K44=0,"",MAX(M44,L44*15))</f>
        <v/>
      </c>
      <c r="O44" s="616" t="str">
        <f ca="1">IF(K44=0,"",IF(M44&lt;=K44,"OK if internal bracing line", "NG if internal bracing line"))</f>
        <v/>
      </c>
      <c r="P44" s="46"/>
      <c r="Q44" s="46"/>
      <c r="R44" s="46"/>
      <c r="S44" s="46"/>
      <c r="T44" s="46"/>
      <c r="V44" s="20">
        <f t="shared" si="5"/>
        <v>0</v>
      </c>
      <c r="W44" s="27" t="str">
        <f ca="1">INDEX(INDIRECT($AI44),$BT$9+1,W$4)</f>
        <v>None</v>
      </c>
      <c r="X44" s="27" t="str">
        <f t="shared" ref="X44:AB44" ca="1" si="60">INDEX(INDIRECT($AI44),$BT$9+1,X$4)</f>
        <v>None</v>
      </c>
      <c r="Y44" s="27">
        <f t="shared" ca="1" si="60"/>
        <v>0</v>
      </c>
      <c r="Z44" s="27">
        <f t="shared" ca="1" si="60"/>
        <v>0</v>
      </c>
      <c r="AA44" s="27">
        <f t="shared" ca="1" si="60"/>
        <v>0</v>
      </c>
      <c r="AB44" s="27">
        <f t="shared" ca="1" si="60"/>
        <v>0</v>
      </c>
      <c r="AC44" s="29">
        <f t="shared" si="7"/>
        <v>0</v>
      </c>
      <c r="AD44" s="29">
        <f t="shared" si="8"/>
        <v>0</v>
      </c>
      <c r="AG44" s="41"/>
      <c r="AH44" s="485">
        <v>1</v>
      </c>
      <c r="AI44" s="40" t="str">
        <f t="shared" si="9"/>
        <v>None</v>
      </c>
    </row>
    <row r="45" spans="1:77" x14ac:dyDescent="0.25">
      <c r="A45" s="659"/>
      <c r="B45" s="3" t="s">
        <v>524</v>
      </c>
      <c r="E45" s="337">
        <v>1</v>
      </c>
      <c r="F45" s="337">
        <v>2.4</v>
      </c>
      <c r="G45" s="337">
        <v>0</v>
      </c>
      <c r="H45" s="42">
        <f t="shared" si="4"/>
        <v>0</v>
      </c>
      <c r="I45" s="42">
        <f t="shared" si="4"/>
        <v>0</v>
      </c>
      <c r="J45" s="32" t="str">
        <f t="shared" ca="1" si="2"/>
        <v>OK</v>
      </c>
      <c r="K45" s="661"/>
      <c r="L45" s="664"/>
      <c r="M45" s="667"/>
      <c r="N45" s="667"/>
      <c r="O45" s="617"/>
      <c r="P45" s="46"/>
      <c r="Q45" s="46"/>
      <c r="R45" s="46"/>
      <c r="S45" s="46"/>
      <c r="T45" s="46"/>
      <c r="V45" s="20">
        <f t="shared" si="5"/>
        <v>0</v>
      </c>
      <c r="W45" s="27" t="str">
        <f ca="1">INDEX(INDIRECT($AI45),$BU$9+1,W$4)</f>
        <v>None</v>
      </c>
      <c r="X45" s="27" t="str">
        <f t="shared" ref="X45:AB45" ca="1" si="61">INDEX(INDIRECT($AI45),$BU$9+1,X$4)</f>
        <v>None</v>
      </c>
      <c r="Y45" s="27">
        <f t="shared" ca="1" si="61"/>
        <v>0</v>
      </c>
      <c r="Z45" s="27">
        <f t="shared" ca="1" si="61"/>
        <v>0</v>
      </c>
      <c r="AA45" s="27">
        <f t="shared" ca="1" si="61"/>
        <v>0</v>
      </c>
      <c r="AB45" s="27">
        <f t="shared" ca="1" si="61"/>
        <v>0</v>
      </c>
      <c r="AC45" s="29">
        <f t="shared" si="7"/>
        <v>0</v>
      </c>
      <c r="AD45" s="29">
        <f t="shared" si="8"/>
        <v>0</v>
      </c>
      <c r="AG45" s="41"/>
      <c r="AH45" s="485">
        <v>1</v>
      </c>
      <c r="AI45" s="40" t="str">
        <f t="shared" si="9"/>
        <v>None</v>
      </c>
    </row>
    <row r="46" spans="1:77" x14ac:dyDescent="0.25">
      <c r="A46" s="659"/>
      <c r="B46" s="3" t="s">
        <v>525</v>
      </c>
      <c r="E46" s="337">
        <v>1</v>
      </c>
      <c r="F46" s="337">
        <v>2.4</v>
      </c>
      <c r="G46" s="337">
        <v>0</v>
      </c>
      <c r="H46" s="42">
        <f t="shared" ca="1" si="4"/>
        <v>0</v>
      </c>
      <c r="I46" s="42">
        <f t="shared" ca="1" si="4"/>
        <v>0</v>
      </c>
      <c r="J46" s="32" t="str">
        <f t="shared" ca="1" si="2"/>
        <v>Insufficient</v>
      </c>
      <c r="K46" s="661"/>
      <c r="L46" s="664"/>
      <c r="M46" s="667"/>
      <c r="N46" s="667"/>
      <c r="O46" s="617"/>
      <c r="P46" s="46"/>
      <c r="Q46" s="46"/>
      <c r="R46" s="46"/>
      <c r="S46" s="46"/>
      <c r="T46" s="46"/>
      <c r="V46" s="20">
        <f t="shared" ca="1" si="5"/>
        <v>1.2</v>
      </c>
      <c r="W46" s="27" t="str">
        <f ca="1">INDEX(INDIRECT($AI46),$BV$9+1,W$4)</f>
        <v>USG Boral</v>
      </c>
      <c r="X46" s="27" t="str">
        <f t="shared" ref="X46:AB46" ca="1" si="62">INDEX(INDIRECT($AI46),$BV$9+1,X$4)</f>
        <v>UBMP 1.2-2.4</v>
      </c>
      <c r="Y46" s="27">
        <f t="shared" ca="1" si="62"/>
        <v>1.2</v>
      </c>
      <c r="Z46" s="27">
        <f t="shared" ca="1" si="62"/>
        <v>150</v>
      </c>
      <c r="AA46" s="27">
        <f t="shared" ca="1" si="62"/>
        <v>150</v>
      </c>
      <c r="AB46" s="27">
        <f t="shared" ca="1" si="62"/>
        <v>0</v>
      </c>
      <c r="AC46" s="29">
        <f t="shared" ca="1" si="7"/>
        <v>0</v>
      </c>
      <c r="AD46" s="29">
        <f t="shared" ca="1" si="8"/>
        <v>0</v>
      </c>
      <c r="AG46" s="41"/>
      <c r="AH46" s="485">
        <v>4</v>
      </c>
      <c r="AI46" s="40" t="str">
        <f t="shared" si="9"/>
        <v>Plasterboard</v>
      </c>
    </row>
    <row r="47" spans="1:77" ht="15" customHeight="1" x14ac:dyDescent="0.25">
      <c r="A47" s="659"/>
      <c r="B47" s="3" t="s">
        <v>526</v>
      </c>
      <c r="E47" s="337">
        <v>1</v>
      </c>
      <c r="F47" s="337">
        <v>2.4</v>
      </c>
      <c r="G47" s="337">
        <v>0</v>
      </c>
      <c r="H47" s="42">
        <f t="shared" si="4"/>
        <v>0</v>
      </c>
      <c r="I47" s="42">
        <f t="shared" si="4"/>
        <v>0</v>
      </c>
      <c r="J47" s="32" t="str">
        <f t="shared" ca="1" si="2"/>
        <v>OK</v>
      </c>
      <c r="K47" s="661"/>
      <c r="L47" s="664"/>
      <c r="M47" s="667"/>
      <c r="N47" s="667"/>
      <c r="O47" s="616" t="str">
        <f ca="1">IF(K44=0,"",IF(N44&lt;=K44,"OK if external bracing line", "NG if external bracing line"))</f>
        <v/>
      </c>
      <c r="P47" s="46"/>
      <c r="Q47" s="46"/>
      <c r="R47" s="46"/>
      <c r="S47" s="46"/>
      <c r="T47" s="46"/>
      <c r="V47" s="20">
        <f t="shared" si="5"/>
        <v>0</v>
      </c>
      <c r="W47" s="27" t="str">
        <f ca="1">INDEX(INDIRECT($AI47),$BW$9+1,W$4)</f>
        <v>None</v>
      </c>
      <c r="X47" s="27" t="str">
        <f t="shared" ref="X47:AB47" ca="1" si="63">INDEX(INDIRECT($AI47),$BW$9+1,X$4)</f>
        <v>None</v>
      </c>
      <c r="Y47" s="27">
        <f t="shared" ca="1" si="63"/>
        <v>0</v>
      </c>
      <c r="Z47" s="27">
        <f t="shared" ca="1" si="63"/>
        <v>0</v>
      </c>
      <c r="AA47" s="27">
        <f t="shared" ca="1" si="63"/>
        <v>0</v>
      </c>
      <c r="AB47" s="27">
        <f t="shared" ca="1" si="63"/>
        <v>0</v>
      </c>
      <c r="AC47" s="29">
        <f t="shared" si="7"/>
        <v>0</v>
      </c>
      <c r="AD47" s="29">
        <f t="shared" si="8"/>
        <v>0</v>
      </c>
      <c r="AG47" s="41"/>
      <c r="AH47" s="485">
        <v>1</v>
      </c>
      <c r="AI47" s="40" t="str">
        <f t="shared" si="9"/>
        <v>None</v>
      </c>
    </row>
    <row r="48" spans="1:77" x14ac:dyDescent="0.25">
      <c r="A48" s="659"/>
      <c r="B48" s="3" t="s">
        <v>527</v>
      </c>
      <c r="E48" s="337">
        <v>1</v>
      </c>
      <c r="F48" s="337">
        <v>2.4</v>
      </c>
      <c r="G48" s="337">
        <v>0</v>
      </c>
      <c r="H48" s="42">
        <f t="shared" si="4"/>
        <v>0</v>
      </c>
      <c r="I48" s="42">
        <f t="shared" si="4"/>
        <v>0</v>
      </c>
      <c r="J48" s="32" t="str">
        <f t="shared" ca="1" si="2"/>
        <v>OK</v>
      </c>
      <c r="K48" s="661"/>
      <c r="L48" s="664"/>
      <c r="M48" s="667"/>
      <c r="N48" s="667"/>
      <c r="O48" s="617"/>
      <c r="P48" s="46"/>
      <c r="Q48" s="46"/>
      <c r="R48" s="46"/>
      <c r="S48" s="46"/>
      <c r="T48" s="46"/>
      <c r="V48" s="20">
        <f t="shared" si="5"/>
        <v>0</v>
      </c>
      <c r="W48" s="27" t="str">
        <f ca="1">INDEX(INDIRECT($AI48),$BX$9+1,W$4)</f>
        <v>None</v>
      </c>
      <c r="X48" s="27" t="str">
        <f t="shared" ref="X48:AB48" ca="1" si="64">INDEX(INDIRECT($AI48),$BX$9+1,X$4)</f>
        <v>None</v>
      </c>
      <c r="Y48" s="27">
        <f t="shared" ca="1" si="64"/>
        <v>0</v>
      </c>
      <c r="Z48" s="27">
        <f t="shared" ca="1" si="64"/>
        <v>0</v>
      </c>
      <c r="AA48" s="27">
        <f t="shared" ca="1" si="64"/>
        <v>0</v>
      </c>
      <c r="AB48" s="27">
        <f t="shared" ca="1" si="64"/>
        <v>0</v>
      </c>
      <c r="AC48" s="29">
        <f t="shared" si="7"/>
        <v>0</v>
      </c>
      <c r="AD48" s="29">
        <f t="shared" si="8"/>
        <v>0</v>
      </c>
      <c r="AG48" s="41"/>
      <c r="AH48" s="485">
        <v>1</v>
      </c>
      <c r="AI48" s="40" t="str">
        <f t="shared" si="9"/>
        <v>None</v>
      </c>
    </row>
    <row r="49" spans="1:35" x14ac:dyDescent="0.25">
      <c r="A49" s="659"/>
      <c r="B49" s="3" t="s">
        <v>528</v>
      </c>
      <c r="E49" s="337">
        <v>1</v>
      </c>
      <c r="F49" s="337">
        <v>2.4</v>
      </c>
      <c r="G49" s="337">
        <v>0</v>
      </c>
      <c r="H49" s="42">
        <f t="shared" ca="1" si="4"/>
        <v>0</v>
      </c>
      <c r="I49" s="42">
        <f t="shared" ca="1" si="4"/>
        <v>0</v>
      </c>
      <c r="J49" s="32" t="str">
        <f t="shared" ca="1" si="2"/>
        <v>OK</v>
      </c>
      <c r="K49" s="662"/>
      <c r="L49" s="665"/>
      <c r="M49" s="668"/>
      <c r="N49" s="668"/>
      <c r="O49" s="618"/>
      <c r="P49" s="46"/>
      <c r="Q49" s="46"/>
      <c r="R49" s="46"/>
      <c r="S49" s="46"/>
      <c r="T49" s="46"/>
      <c r="V49" s="20">
        <f t="shared" ca="1" si="5"/>
        <v>0</v>
      </c>
      <c r="W49" s="27" t="str">
        <f ca="1">INDEX(INDIRECT($AI49),$BY$9+1,W$4)</f>
        <v>None</v>
      </c>
      <c r="X49" s="27" t="str">
        <f t="shared" ref="X49:AB49" ca="1" si="65">INDEX(INDIRECT($AI49),$BY$9+1,X$4)</f>
        <v>None</v>
      </c>
      <c r="Y49" s="27">
        <f t="shared" ca="1" si="65"/>
        <v>0</v>
      </c>
      <c r="Z49" s="27">
        <f t="shared" ca="1" si="65"/>
        <v>0</v>
      </c>
      <c r="AA49" s="27">
        <f t="shared" ca="1" si="65"/>
        <v>0</v>
      </c>
      <c r="AB49" s="27">
        <f t="shared" ca="1" si="65"/>
        <v>0</v>
      </c>
      <c r="AC49" s="29">
        <f t="shared" ca="1" si="7"/>
        <v>0</v>
      </c>
      <c r="AD49" s="29">
        <f t="shared" ca="1" si="8"/>
        <v>0</v>
      </c>
      <c r="AG49" s="40"/>
      <c r="AH49" s="485">
        <v>4</v>
      </c>
      <c r="AI49" s="40" t="str">
        <f t="shared" si="9"/>
        <v>Plasterboard</v>
      </c>
    </row>
    <row r="50" spans="1:35" x14ac:dyDescent="0.25">
      <c r="A50" s="2"/>
      <c r="B50" s="2"/>
      <c r="AB50" s="26"/>
      <c r="AC50" s="26"/>
      <c r="AD50" s="26"/>
    </row>
    <row r="51" spans="1:35" ht="15.75" hidden="1" x14ac:dyDescent="0.25">
      <c r="A51" s="2"/>
      <c r="B51" s="2"/>
      <c r="E51" s="1" t="s">
        <v>81</v>
      </c>
      <c r="H51" s="25">
        <f ca="1">SUM(H8:H49)</f>
        <v>0</v>
      </c>
      <c r="I51" s="25">
        <f ca="1">SUM(I8:I49)</f>
        <v>0</v>
      </c>
      <c r="AB51" s="26"/>
      <c r="AC51" s="26"/>
      <c r="AD51" s="26"/>
    </row>
    <row r="52" spans="1:35" ht="15.75" hidden="1" x14ac:dyDescent="0.25">
      <c r="A52" s="2"/>
      <c r="B52" s="2"/>
      <c r="E52" s="1" t="s">
        <v>90</v>
      </c>
      <c r="H52" s="23" t="e">
        <f>IF(INDEX(DemandL,3)="N/A","N/A",INDEX(DemandL,3))</f>
        <v>#VALUE!</v>
      </c>
      <c r="I52" s="23" t="e">
        <f>IF(INDEX(DemandL,7)="N/A","N/A",INDEX(DemandL,7))</f>
        <v>#VALUE!</v>
      </c>
      <c r="AB52" s="26"/>
      <c r="AC52" s="26"/>
      <c r="AD52" s="26"/>
    </row>
    <row r="53" spans="1:35" ht="15.75" hidden="1" x14ac:dyDescent="0.25">
      <c r="A53" s="2"/>
      <c r="B53" s="2"/>
      <c r="H53" s="24" t="e">
        <f ca="1">IF(H52&gt;H51,"NG","OK")</f>
        <v>#VALUE!</v>
      </c>
      <c r="I53" s="24" t="e">
        <f ca="1">IF(I52&gt;I51,"NG","OK")</f>
        <v>#VALUE!</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fSQah2SPjNrn4Er6b/r7t7vUjkwOWCrnjgvBp7DG7ox0ZC3XpL3viICPWBqiS/SusfOy93Mj98j6WqdzEnSN9w==" saltValue="4hxEfoLgzKJYu1ZERAs7gQ==" spinCount="100000" sheet="1" objects="1" scenarios="1"/>
  <mergeCells count="58">
    <mergeCell ref="O8:O10"/>
    <mergeCell ref="O11:O13"/>
    <mergeCell ref="A8:A13"/>
    <mergeCell ref="K8:K13"/>
    <mergeCell ref="L8:L13"/>
    <mergeCell ref="M8:M13"/>
    <mergeCell ref="N8:N13"/>
    <mergeCell ref="O20:O22"/>
    <mergeCell ref="O23:O25"/>
    <mergeCell ref="A14:A19"/>
    <mergeCell ref="K14:K19"/>
    <mergeCell ref="L14:L19"/>
    <mergeCell ref="M14:M19"/>
    <mergeCell ref="N14:N19"/>
    <mergeCell ref="O14:O16"/>
    <mergeCell ref="O17:O19"/>
    <mergeCell ref="A20:A25"/>
    <mergeCell ref="K20:K25"/>
    <mergeCell ref="L20:L25"/>
    <mergeCell ref="M20:M25"/>
    <mergeCell ref="N20:N25"/>
    <mergeCell ref="O32:O34"/>
    <mergeCell ref="O35:O37"/>
    <mergeCell ref="A26:A31"/>
    <mergeCell ref="K26:K31"/>
    <mergeCell ref="L26:L31"/>
    <mergeCell ref="M26:M31"/>
    <mergeCell ref="N26:N31"/>
    <mergeCell ref="O26:O28"/>
    <mergeCell ref="O29:O31"/>
    <mergeCell ref="A32:A37"/>
    <mergeCell ref="K32:K37"/>
    <mergeCell ref="L32:L37"/>
    <mergeCell ref="M32:M37"/>
    <mergeCell ref="N32:N37"/>
    <mergeCell ref="O44:O46"/>
    <mergeCell ref="O47:O49"/>
    <mergeCell ref="A38:A43"/>
    <mergeCell ref="K38:K43"/>
    <mergeCell ref="L38:L43"/>
    <mergeCell ref="M38:M43"/>
    <mergeCell ref="N38:N43"/>
    <mergeCell ref="O38:O40"/>
    <mergeCell ref="O41:O43"/>
    <mergeCell ref="A44:A49"/>
    <mergeCell ref="K44:K49"/>
    <mergeCell ref="L44:L49"/>
    <mergeCell ref="M44:M49"/>
    <mergeCell ref="N44:N49"/>
    <mergeCell ref="J1:O4"/>
    <mergeCell ref="H5:I6"/>
    <mergeCell ref="J5:O6"/>
    <mergeCell ref="A1:G1"/>
    <mergeCell ref="A2:G2"/>
    <mergeCell ref="A3:G3"/>
    <mergeCell ref="A4:G4"/>
    <mergeCell ref="A5:G5"/>
    <mergeCell ref="A6:G6"/>
  </mergeCells>
  <conditionalFormatting sqref="O8:O10">
    <cfRule type="expression" dxfId="83" priority="27">
      <formula>(M8-K8)&lt;=0</formula>
    </cfRule>
    <cfRule type="expression" dxfId="82" priority="28">
      <formula>(M8-K8)&gt;0</formula>
    </cfRule>
  </conditionalFormatting>
  <conditionalFormatting sqref="O11:O13">
    <cfRule type="expression" dxfId="81" priority="25">
      <formula>(N8-K8)&lt;=0</formula>
    </cfRule>
    <cfRule type="expression" dxfId="80" priority="26">
      <formula>(N8-K8)&gt;0</formula>
    </cfRule>
  </conditionalFormatting>
  <conditionalFormatting sqref="O14:O16">
    <cfRule type="expression" dxfId="79" priority="23">
      <formula>(M14-K14)&lt;=0</formula>
    </cfRule>
    <cfRule type="expression" dxfId="78" priority="24">
      <formula>(M14-K14)&gt;0</formula>
    </cfRule>
  </conditionalFormatting>
  <conditionalFormatting sqref="O17:O19">
    <cfRule type="expression" dxfId="77" priority="21">
      <formula>(N14-K14)&lt;=0</formula>
    </cfRule>
    <cfRule type="expression" dxfId="76" priority="22">
      <formula>(N14-K14)&gt;0</formula>
    </cfRule>
  </conditionalFormatting>
  <conditionalFormatting sqref="O20:O22">
    <cfRule type="expression" dxfId="75" priority="19">
      <formula>(M20-K20)&lt;=0</formula>
    </cfRule>
    <cfRule type="expression" dxfId="74" priority="20">
      <formula>(M20-K20)&gt;0</formula>
    </cfRule>
  </conditionalFormatting>
  <conditionalFormatting sqref="O23:O25">
    <cfRule type="expression" dxfId="73" priority="17">
      <formula>(N20-K20)&lt;=0</formula>
    </cfRule>
    <cfRule type="expression" dxfId="72" priority="18">
      <formula>(N20-K20)&gt;0</formula>
    </cfRule>
  </conditionalFormatting>
  <conditionalFormatting sqref="O26:O28">
    <cfRule type="expression" dxfId="71" priority="15">
      <formula>(M26-K26)&lt;=0</formula>
    </cfRule>
    <cfRule type="expression" dxfId="70" priority="16">
      <formula>(M26-K26)&gt;0</formula>
    </cfRule>
  </conditionalFormatting>
  <conditionalFormatting sqref="O32:O34">
    <cfRule type="expression" dxfId="69" priority="13">
      <formula>(M32-K32)&lt;=0</formula>
    </cfRule>
    <cfRule type="expression" dxfId="68" priority="14">
      <formula>(M32-K32)&gt;0</formula>
    </cfRule>
  </conditionalFormatting>
  <conditionalFormatting sqref="O38:O40">
    <cfRule type="expression" dxfId="67" priority="11">
      <formula>(M38-K38)&lt;=0</formula>
    </cfRule>
    <cfRule type="expression" dxfId="66" priority="12">
      <formula>(M38-K38)&gt;0</formula>
    </cfRule>
  </conditionalFormatting>
  <conditionalFormatting sqref="O44:O46">
    <cfRule type="expression" dxfId="65" priority="9">
      <formula>(M44-K44)&lt;=0</formula>
    </cfRule>
    <cfRule type="expression" dxfId="64" priority="10">
      <formula>(M44-K44)&gt;0</formula>
    </cfRule>
  </conditionalFormatting>
  <conditionalFormatting sqref="O29:O31">
    <cfRule type="expression" dxfId="63" priority="7">
      <formula>(N26-K26)&lt;=0</formula>
    </cfRule>
    <cfRule type="expression" dxfId="62" priority="8">
      <formula>(N26-K26)&gt;0</formula>
    </cfRule>
  </conditionalFormatting>
  <conditionalFormatting sqref="O35:O37">
    <cfRule type="expression" dxfId="61" priority="5">
      <formula>(N32-K32)&lt;=0</formula>
    </cfRule>
    <cfRule type="expression" dxfId="60" priority="6">
      <formula>(N32-K32)&gt;0</formula>
    </cfRule>
  </conditionalFormatting>
  <conditionalFormatting sqref="O41:O43">
    <cfRule type="expression" dxfId="59" priority="3">
      <formula>(N38-K38)&lt;=0</formula>
    </cfRule>
    <cfRule type="expression" dxfId="58" priority="4">
      <formula>(N38-K38)&gt;0</formula>
    </cfRule>
  </conditionalFormatting>
  <conditionalFormatting sqref="O47:O49">
    <cfRule type="expression" dxfId="57" priority="1">
      <formula>(N44-K44)&lt;=0</formula>
    </cfRule>
    <cfRule type="expression" dxfId="56" priority="2">
      <formula>(N44-K44)&gt;0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4099" r:id="rId6" name="Drop Down 3">
              <controlPr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4100"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4101" r:id="rId8" name="Drop Down 5">
              <controlPr defaultSize="0" autoLine="0" autoPict="0">
                <anchor moveWithCells="1">
                  <from>
                    <xdr:col>2</xdr:col>
                    <xdr:colOff>19050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4102"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4103" r:id="rId10" name="Drop Down 7">
              <controlPr defaultSize="0" autoLine="0" autoPict="0">
                <anchor moveWithCells="1">
                  <from>
                    <xdr:col>2</xdr:col>
                    <xdr:colOff>19050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4104"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4105"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4106" r:id="rId13" name="Drop Down 10">
              <controlPr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4107"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4108"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4109" r:id="rId16" name="Drop Down 13">
              <controlPr defaultSize="0" autoLine="0" autoPict="0">
                <anchor moveWithCells="1">
                  <from>
                    <xdr:col>2</xdr:col>
                    <xdr:colOff>19050</xdr:colOff>
                    <xdr:row>18</xdr:row>
                    <xdr:rowOff>0</xdr:rowOff>
                  </from>
                  <to>
                    <xdr:col>3</xdr:col>
                    <xdr:colOff>0</xdr:colOff>
                    <xdr:row>19</xdr:row>
                    <xdr:rowOff>9525</xdr:rowOff>
                  </to>
                </anchor>
              </controlPr>
            </control>
          </mc:Choice>
        </mc:AlternateContent>
        <mc:AlternateContent xmlns:mc="http://schemas.openxmlformats.org/markup-compatibility/2006">
          <mc:Choice Requires="x14">
            <control shapeId="4110"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4111"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4112"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4113"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4114"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4115" r:id="rId22" name="Drop Down 19">
              <controlPr defaultSize="0" autoLine="0" autoPict="0">
                <anchor moveWithCells="1">
                  <from>
                    <xdr:col>2</xdr:col>
                    <xdr:colOff>19050</xdr:colOff>
                    <xdr:row>24</xdr:row>
                    <xdr:rowOff>0</xdr:rowOff>
                  </from>
                  <to>
                    <xdr:col>3</xdr:col>
                    <xdr:colOff>0</xdr:colOff>
                    <xdr:row>25</xdr:row>
                    <xdr:rowOff>9525</xdr:rowOff>
                  </to>
                </anchor>
              </controlPr>
            </control>
          </mc:Choice>
        </mc:AlternateContent>
        <mc:AlternateContent xmlns:mc="http://schemas.openxmlformats.org/markup-compatibility/2006">
          <mc:Choice Requires="x14">
            <control shapeId="4116" r:id="rId23" name="Drop Down 20">
              <controlPr defaultSize="0" autoLine="0" autoPict="0">
                <anchor moveWithCells="1">
                  <from>
                    <xdr:col>2</xdr:col>
                    <xdr:colOff>19050</xdr:colOff>
                    <xdr:row>25</xdr:row>
                    <xdr:rowOff>0</xdr:rowOff>
                  </from>
                  <to>
                    <xdr:col>3</xdr:col>
                    <xdr:colOff>0</xdr:colOff>
                    <xdr:row>25</xdr:row>
                    <xdr:rowOff>200025</xdr:rowOff>
                  </to>
                </anchor>
              </controlPr>
            </control>
          </mc:Choice>
        </mc:AlternateContent>
        <mc:AlternateContent xmlns:mc="http://schemas.openxmlformats.org/markup-compatibility/2006">
          <mc:Choice Requires="x14">
            <control shapeId="4117"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4118"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4119"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4120"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4121" r:id="rId28" name="Drop Down 25">
              <controlPr defaultSize="0" autoLine="0" autoPict="0">
                <anchor moveWithCells="1">
                  <from>
                    <xdr:col>2</xdr:col>
                    <xdr:colOff>19050</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4122"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4123"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4124"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4125"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4126"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4127" r:id="rId34" name="Drop Down 31">
              <controlPr defaultSize="0" autoLine="0" autoPict="0">
                <anchor moveWithCells="1">
                  <from>
                    <xdr:col>2</xdr:col>
                    <xdr:colOff>19050</xdr:colOff>
                    <xdr:row>36</xdr:row>
                    <xdr:rowOff>0</xdr:rowOff>
                  </from>
                  <to>
                    <xdr:col>3</xdr:col>
                    <xdr:colOff>0</xdr:colOff>
                    <xdr:row>37</xdr:row>
                    <xdr:rowOff>9525</xdr:rowOff>
                  </to>
                </anchor>
              </controlPr>
            </control>
          </mc:Choice>
        </mc:AlternateContent>
        <mc:AlternateContent xmlns:mc="http://schemas.openxmlformats.org/markup-compatibility/2006">
          <mc:Choice Requires="x14">
            <control shapeId="4128" r:id="rId35" name="Drop Down 32">
              <controlPr defaultSize="0" autoLine="0" autoPict="0">
                <anchor moveWithCells="1">
                  <from>
                    <xdr:col>2</xdr:col>
                    <xdr:colOff>19050</xdr:colOff>
                    <xdr:row>37</xdr:row>
                    <xdr:rowOff>0</xdr:rowOff>
                  </from>
                  <to>
                    <xdr:col>3</xdr:col>
                    <xdr:colOff>0</xdr:colOff>
                    <xdr:row>38</xdr:row>
                    <xdr:rowOff>0</xdr:rowOff>
                  </to>
                </anchor>
              </controlPr>
            </control>
          </mc:Choice>
        </mc:AlternateContent>
        <mc:AlternateContent xmlns:mc="http://schemas.openxmlformats.org/markup-compatibility/2006">
          <mc:Choice Requires="x14">
            <control shapeId="4129"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4130"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4131"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4132"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4133" r:id="rId40" name="Drop Down 37">
              <controlPr defaultSize="0" autoLine="0" autoPict="0">
                <anchor moveWithCells="1">
                  <from>
                    <xdr:col>2</xdr:col>
                    <xdr:colOff>19050</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4134" r:id="rId41" name="Drop Down 38">
              <controlPr defaultSize="0" autoLine="0" autoPict="0">
                <anchor moveWithCells="1">
                  <from>
                    <xdr:col>2</xdr:col>
                    <xdr:colOff>19050</xdr:colOff>
                    <xdr:row>43</xdr:row>
                    <xdr:rowOff>0</xdr:rowOff>
                  </from>
                  <to>
                    <xdr:col>3</xdr:col>
                    <xdr:colOff>0</xdr:colOff>
                    <xdr:row>43</xdr:row>
                    <xdr:rowOff>200025</xdr:rowOff>
                  </to>
                </anchor>
              </controlPr>
            </control>
          </mc:Choice>
        </mc:AlternateContent>
        <mc:AlternateContent xmlns:mc="http://schemas.openxmlformats.org/markup-compatibility/2006">
          <mc:Choice Requires="x14">
            <control shapeId="4135"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4136"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4137"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4138"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4139" r:id="rId46" name="Drop Down 43">
              <controlPr defaultSize="0" autoLine="0" autoPict="0">
                <anchor moveWithCells="1">
                  <from>
                    <xdr:col>2</xdr:col>
                    <xdr:colOff>19050</xdr:colOff>
                    <xdr:row>48</xdr:row>
                    <xdr:rowOff>0</xdr:rowOff>
                  </from>
                  <to>
                    <xdr:col>3</xdr:col>
                    <xdr:colOff>0</xdr:colOff>
                    <xdr:row>49</xdr:row>
                    <xdr:rowOff>9525</xdr:rowOff>
                  </to>
                </anchor>
              </controlPr>
            </control>
          </mc:Choice>
        </mc:AlternateContent>
        <mc:AlternateContent xmlns:mc="http://schemas.openxmlformats.org/markup-compatibility/2006">
          <mc:Choice Requires="x14">
            <control shapeId="4140"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4141"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4142" r:id="rId49" name="Drop Down 46">
              <controlPr defaultSize="0" autoLine="0" autoPict="0">
                <anchor moveWithCells="1">
                  <from>
                    <xdr:col>3</xdr:col>
                    <xdr:colOff>19050</xdr:colOff>
                    <xdr:row>10</xdr:row>
                    <xdr:rowOff>0</xdr:rowOff>
                  </from>
                  <to>
                    <xdr:col>3</xdr:col>
                    <xdr:colOff>1066800</xdr:colOff>
                    <xdr:row>11</xdr:row>
                    <xdr:rowOff>0</xdr:rowOff>
                  </to>
                </anchor>
              </controlPr>
            </control>
          </mc:Choice>
        </mc:AlternateContent>
        <mc:AlternateContent xmlns:mc="http://schemas.openxmlformats.org/markup-compatibility/2006">
          <mc:Choice Requires="x14">
            <control shapeId="4143"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4144" r:id="rId51" name="Drop Down 48">
              <controlPr defaultSize="0" autoLine="0" autoPict="0">
                <anchor moveWithCells="1">
                  <from>
                    <xdr:col>3</xdr:col>
                    <xdr:colOff>19050</xdr:colOff>
                    <xdr:row>12</xdr:row>
                    <xdr:rowOff>0</xdr:rowOff>
                  </from>
                  <to>
                    <xdr:col>3</xdr:col>
                    <xdr:colOff>1066800</xdr:colOff>
                    <xdr:row>13</xdr:row>
                    <xdr:rowOff>9525</xdr:rowOff>
                  </to>
                </anchor>
              </controlPr>
            </control>
          </mc:Choice>
        </mc:AlternateContent>
        <mc:AlternateContent xmlns:mc="http://schemas.openxmlformats.org/markup-compatibility/2006">
          <mc:Choice Requires="x14">
            <control shapeId="4145"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4146"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4147"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4148"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4149"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4150"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4151" r:id="rId58" name="Drop Down 55">
              <controlPr defaultSize="0" autoLine="0" autoPict="0">
                <anchor moveWithCells="1">
                  <from>
                    <xdr:col>3</xdr:col>
                    <xdr:colOff>19050</xdr:colOff>
                    <xdr:row>18</xdr:row>
                    <xdr:rowOff>0</xdr:rowOff>
                  </from>
                  <to>
                    <xdr:col>3</xdr:col>
                    <xdr:colOff>1066800</xdr:colOff>
                    <xdr:row>19</xdr:row>
                    <xdr:rowOff>9525</xdr:rowOff>
                  </to>
                </anchor>
              </controlPr>
            </control>
          </mc:Choice>
        </mc:AlternateContent>
        <mc:AlternateContent xmlns:mc="http://schemas.openxmlformats.org/markup-compatibility/2006">
          <mc:Choice Requires="x14">
            <control shapeId="4152"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4153"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4154"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4155"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4156" r:id="rId63" name="Drop Down 60">
              <controlPr defaultSize="0" autoLine="0" autoPict="0">
                <anchor moveWithCells="1">
                  <from>
                    <xdr:col>3</xdr:col>
                    <xdr:colOff>19050</xdr:colOff>
                    <xdr:row>24</xdr:row>
                    <xdr:rowOff>0</xdr:rowOff>
                  </from>
                  <to>
                    <xdr:col>3</xdr:col>
                    <xdr:colOff>1066800</xdr:colOff>
                    <xdr:row>25</xdr:row>
                    <xdr:rowOff>9525</xdr:rowOff>
                  </to>
                </anchor>
              </controlPr>
            </control>
          </mc:Choice>
        </mc:AlternateContent>
        <mc:AlternateContent xmlns:mc="http://schemas.openxmlformats.org/markup-compatibility/2006">
          <mc:Choice Requires="x14">
            <control shapeId="4157" r:id="rId64" name="Drop Down 61">
              <controlPr defaultSize="0" autoLine="0" autoPict="0">
                <anchor moveWithCells="1">
                  <from>
                    <xdr:col>3</xdr:col>
                    <xdr:colOff>19050</xdr:colOff>
                    <xdr:row>25</xdr:row>
                    <xdr:rowOff>0</xdr:rowOff>
                  </from>
                  <to>
                    <xdr:col>3</xdr:col>
                    <xdr:colOff>1066800</xdr:colOff>
                    <xdr:row>25</xdr:row>
                    <xdr:rowOff>200025</xdr:rowOff>
                  </to>
                </anchor>
              </controlPr>
            </control>
          </mc:Choice>
        </mc:AlternateContent>
        <mc:AlternateContent xmlns:mc="http://schemas.openxmlformats.org/markup-compatibility/2006">
          <mc:Choice Requires="x14">
            <control shapeId="4158"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4159"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4160"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4161"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4162" r:id="rId69" name="Drop Down 66">
              <controlPr defaultSize="0" autoLine="0" autoPict="0">
                <anchor moveWithCells="1">
                  <from>
                    <xdr:col>3</xdr:col>
                    <xdr:colOff>19050</xdr:colOff>
                    <xdr:row>30</xdr:row>
                    <xdr:rowOff>0</xdr:rowOff>
                  </from>
                  <to>
                    <xdr:col>3</xdr:col>
                    <xdr:colOff>1066800</xdr:colOff>
                    <xdr:row>31</xdr:row>
                    <xdr:rowOff>9525</xdr:rowOff>
                  </to>
                </anchor>
              </controlPr>
            </control>
          </mc:Choice>
        </mc:AlternateContent>
        <mc:AlternateContent xmlns:mc="http://schemas.openxmlformats.org/markup-compatibility/2006">
          <mc:Choice Requires="x14">
            <control shapeId="4163"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4164"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4165"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4166"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4167"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4168" r:id="rId75" name="Drop Down 72">
              <controlPr defaultSize="0" autoLine="0" autoPict="0">
                <anchor moveWithCells="1">
                  <from>
                    <xdr:col>3</xdr:col>
                    <xdr:colOff>19050</xdr:colOff>
                    <xdr:row>36</xdr:row>
                    <xdr:rowOff>0</xdr:rowOff>
                  </from>
                  <to>
                    <xdr:col>3</xdr:col>
                    <xdr:colOff>1066800</xdr:colOff>
                    <xdr:row>37</xdr:row>
                    <xdr:rowOff>9525</xdr:rowOff>
                  </to>
                </anchor>
              </controlPr>
            </control>
          </mc:Choice>
        </mc:AlternateContent>
        <mc:AlternateContent xmlns:mc="http://schemas.openxmlformats.org/markup-compatibility/2006">
          <mc:Choice Requires="x14">
            <control shapeId="4169" r:id="rId76" name="Drop Down 73">
              <controlPr defaultSize="0" autoLine="0" autoPict="0">
                <anchor moveWithCells="1">
                  <from>
                    <xdr:col>3</xdr:col>
                    <xdr:colOff>19050</xdr:colOff>
                    <xdr:row>37</xdr:row>
                    <xdr:rowOff>0</xdr:rowOff>
                  </from>
                  <to>
                    <xdr:col>3</xdr:col>
                    <xdr:colOff>1066800</xdr:colOff>
                    <xdr:row>38</xdr:row>
                    <xdr:rowOff>0</xdr:rowOff>
                  </to>
                </anchor>
              </controlPr>
            </control>
          </mc:Choice>
        </mc:AlternateContent>
        <mc:AlternateContent xmlns:mc="http://schemas.openxmlformats.org/markup-compatibility/2006">
          <mc:Choice Requires="x14">
            <control shapeId="4170"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4171"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4172"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4173"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4174" r:id="rId81" name="Drop Down 78">
              <controlPr defaultSize="0" autoLine="0" autoPict="0">
                <anchor moveWithCells="1">
                  <from>
                    <xdr:col>3</xdr:col>
                    <xdr:colOff>19050</xdr:colOff>
                    <xdr:row>42</xdr:row>
                    <xdr:rowOff>0</xdr:rowOff>
                  </from>
                  <to>
                    <xdr:col>3</xdr:col>
                    <xdr:colOff>1066800</xdr:colOff>
                    <xdr:row>43</xdr:row>
                    <xdr:rowOff>9525</xdr:rowOff>
                  </to>
                </anchor>
              </controlPr>
            </control>
          </mc:Choice>
        </mc:AlternateContent>
        <mc:AlternateContent xmlns:mc="http://schemas.openxmlformats.org/markup-compatibility/2006">
          <mc:Choice Requires="x14">
            <control shapeId="4175" r:id="rId82" name="Drop Down 79">
              <controlPr defaultSize="0" autoLine="0" autoPict="0">
                <anchor moveWithCells="1">
                  <from>
                    <xdr:col>3</xdr:col>
                    <xdr:colOff>19050</xdr:colOff>
                    <xdr:row>43</xdr:row>
                    <xdr:rowOff>0</xdr:rowOff>
                  </from>
                  <to>
                    <xdr:col>3</xdr:col>
                    <xdr:colOff>1066800</xdr:colOff>
                    <xdr:row>43</xdr:row>
                    <xdr:rowOff>200025</xdr:rowOff>
                  </to>
                </anchor>
              </controlPr>
            </control>
          </mc:Choice>
        </mc:AlternateContent>
        <mc:AlternateContent xmlns:mc="http://schemas.openxmlformats.org/markup-compatibility/2006">
          <mc:Choice Requires="x14">
            <control shapeId="4176"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4177" r:id="rId84" name="Drop Down 81">
              <controlPr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4178"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4179"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4180" r:id="rId87" name="Drop Down 84">
              <controlPr defaultSize="0" autoLine="0" autoPict="0">
                <anchor moveWithCells="1">
                  <from>
                    <xdr:col>3</xdr:col>
                    <xdr:colOff>19050</xdr:colOff>
                    <xdr:row>48</xdr:row>
                    <xdr:rowOff>0</xdr:rowOff>
                  </from>
                  <to>
                    <xdr:col>3</xdr:col>
                    <xdr:colOff>1066800</xdr:colOff>
                    <xdr:row>49</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K61"/>
  <sheetViews>
    <sheetView showGridLines="0" zoomScale="95" zoomScaleNormal="95" workbookViewId="0">
      <selection activeCell="CK1"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140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s>
  <sheetData>
    <row r="1" spans="1:77" ht="20.25" customHeight="1" x14ac:dyDescent="0.3">
      <c r="A1" s="669" t="s">
        <v>536</v>
      </c>
      <c r="B1" s="669"/>
      <c r="C1" s="669"/>
      <c r="D1" s="669"/>
      <c r="E1" s="669"/>
      <c r="F1" s="669"/>
      <c r="G1" s="669"/>
      <c r="H1" s="325" t="s">
        <v>56</v>
      </c>
      <c r="I1" s="326" t="s">
        <v>57</v>
      </c>
      <c r="J1" s="642" t="s">
        <v>530</v>
      </c>
      <c r="K1" s="642"/>
      <c r="L1" s="642"/>
      <c r="M1" s="642"/>
      <c r="N1" s="642"/>
      <c r="O1" s="642"/>
    </row>
    <row r="2" spans="1:77" ht="15.75" customHeight="1" x14ac:dyDescent="0.25">
      <c r="A2" s="644" t="s">
        <v>81</v>
      </c>
      <c r="B2" s="644"/>
      <c r="C2" s="644"/>
      <c r="D2" s="644"/>
      <c r="E2" s="644"/>
      <c r="F2" s="644"/>
      <c r="G2" s="644"/>
      <c r="H2" s="23">
        <f t="shared" ref="H2:I4" ca="1" si="0">H51</f>
        <v>45</v>
      </c>
      <c r="I2" s="307">
        <f t="shared" ca="1" si="0"/>
        <v>55</v>
      </c>
      <c r="J2" s="642"/>
      <c r="K2" s="642"/>
      <c r="L2" s="642"/>
      <c r="M2" s="642"/>
      <c r="N2" s="642"/>
      <c r="O2" s="642"/>
      <c r="AJ2" s="30" t="s">
        <v>82</v>
      </c>
    </row>
    <row r="3" spans="1:77" ht="15.75" customHeight="1" x14ac:dyDescent="0.25">
      <c r="A3" s="644" t="s">
        <v>90</v>
      </c>
      <c r="B3" s="644"/>
      <c r="C3" s="644"/>
      <c r="D3" s="644"/>
      <c r="E3" s="644"/>
      <c r="F3" s="644"/>
      <c r="G3" s="644"/>
      <c r="H3" s="23" t="e">
        <f t="shared" si="0"/>
        <v>#VALUE!</v>
      </c>
      <c r="I3" s="307" t="e">
        <f t="shared" si="0"/>
        <v>#VALUE!</v>
      </c>
      <c r="J3" s="642"/>
      <c r="K3" s="642"/>
      <c r="L3" s="642"/>
      <c r="M3" s="642"/>
      <c r="N3" s="642"/>
      <c r="O3" s="642"/>
      <c r="AF3" s="30" t="s">
        <v>83</v>
      </c>
      <c r="AO3" s="30" t="s">
        <v>63</v>
      </c>
    </row>
    <row r="4" spans="1:77" ht="15.75" customHeight="1" x14ac:dyDescent="0.25">
      <c r="A4" s="646" t="s">
        <v>87</v>
      </c>
      <c r="B4" s="646"/>
      <c r="C4" s="646"/>
      <c r="D4" s="646"/>
      <c r="E4" s="646"/>
      <c r="F4" s="646"/>
      <c r="G4" s="647"/>
      <c r="H4" s="24" t="e">
        <f t="shared" ca="1" si="0"/>
        <v>#VALUE!</v>
      </c>
      <c r="I4" s="308" t="e">
        <f t="shared" ca="1" si="0"/>
        <v>#VALUE!</v>
      </c>
      <c r="J4" s="642"/>
      <c r="K4" s="642"/>
      <c r="L4" s="642"/>
      <c r="M4" s="642"/>
      <c r="N4" s="642"/>
      <c r="O4" s="642"/>
      <c r="W4">
        <v>1</v>
      </c>
      <c r="X4">
        <v>2</v>
      </c>
      <c r="Y4">
        <v>3</v>
      </c>
      <c r="Z4">
        <v>4</v>
      </c>
      <c r="AA4">
        <v>5</v>
      </c>
      <c r="AB4">
        <v>6</v>
      </c>
      <c r="AK4" s="30" t="s">
        <v>62</v>
      </c>
    </row>
    <row r="5" spans="1:77" ht="15.75" x14ac:dyDescent="0.25">
      <c r="A5" s="670" t="s">
        <v>537</v>
      </c>
      <c r="B5" s="670"/>
      <c r="C5" s="670"/>
      <c r="D5" s="670"/>
      <c r="E5" s="670"/>
      <c r="F5" s="670"/>
      <c r="G5" s="670"/>
      <c r="H5" s="648" t="s">
        <v>54</v>
      </c>
      <c r="I5" s="648"/>
      <c r="J5" s="651" t="s">
        <v>538</v>
      </c>
      <c r="K5" s="651"/>
      <c r="L5" s="651"/>
      <c r="M5" s="651"/>
      <c r="N5" s="651"/>
      <c r="O5" s="651"/>
      <c r="AK5" s="30"/>
    </row>
    <row r="6" spans="1:77" ht="18.75" customHeight="1" x14ac:dyDescent="0.25">
      <c r="A6" s="631"/>
      <c r="B6" s="631"/>
      <c r="C6" s="631"/>
      <c r="D6" s="631"/>
      <c r="E6" s="631"/>
      <c r="F6" s="631"/>
      <c r="G6" s="631"/>
      <c r="H6" s="648"/>
      <c r="I6" s="648"/>
      <c r="J6" s="638"/>
      <c r="K6" s="638"/>
      <c r="L6" s="638"/>
      <c r="M6" s="638"/>
      <c r="N6" s="638"/>
      <c r="O6" s="638"/>
      <c r="P6" s="28"/>
      <c r="Q6" s="28"/>
      <c r="R6" s="28"/>
      <c r="S6" s="28"/>
      <c r="T6" s="28"/>
      <c r="AE6" s="47"/>
      <c r="AF6" s="47"/>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77" ht="48" customHeight="1" x14ac:dyDescent="0.25">
      <c r="A7" s="317" t="s">
        <v>0</v>
      </c>
      <c r="B7" s="317" t="s">
        <v>89</v>
      </c>
      <c r="C7" s="317" t="s">
        <v>88</v>
      </c>
      <c r="D7" s="317" t="s">
        <v>58</v>
      </c>
      <c r="E7" s="317" t="s">
        <v>151</v>
      </c>
      <c r="F7" s="318" t="s">
        <v>150</v>
      </c>
      <c r="G7" s="344" t="s">
        <v>55</v>
      </c>
      <c r="H7" s="318" t="s">
        <v>56</v>
      </c>
      <c r="I7" s="318" t="s">
        <v>57</v>
      </c>
      <c r="J7" s="345" t="s">
        <v>92</v>
      </c>
      <c r="K7" s="321" t="s">
        <v>93</v>
      </c>
      <c r="L7" s="321" t="s">
        <v>96</v>
      </c>
      <c r="M7" s="321" t="s">
        <v>97</v>
      </c>
      <c r="N7" s="321" t="s">
        <v>98</v>
      </c>
      <c r="O7" s="330"/>
      <c r="P7" s="45"/>
      <c r="R7" s="45"/>
      <c r="S7" s="45"/>
      <c r="T7" s="45"/>
      <c r="U7" s="45" t="s">
        <v>94</v>
      </c>
      <c r="V7" s="31" t="s">
        <v>64</v>
      </c>
      <c r="W7" s="21" t="s">
        <v>47</v>
      </c>
      <c r="X7" s="21" t="s">
        <v>48</v>
      </c>
      <c r="Y7" s="22" t="s">
        <v>49</v>
      </c>
      <c r="Z7" s="22" t="s">
        <v>50</v>
      </c>
      <c r="AA7" s="22" t="s">
        <v>51</v>
      </c>
      <c r="AB7" s="22" t="s">
        <v>53</v>
      </c>
      <c r="AC7" s="22" t="s">
        <v>60</v>
      </c>
      <c r="AD7" s="22" t="s">
        <v>61</v>
      </c>
      <c r="AE7" s="47"/>
      <c r="AF7" s="47"/>
      <c r="AG7" s="482" t="s">
        <v>86</v>
      </c>
      <c r="AH7" s="483" t="s">
        <v>84</v>
      </c>
      <c r="AI7" s="484" t="s">
        <v>85</v>
      </c>
      <c r="AJ7" s="393" t="str">
        <f>INDEX($AI8:$AI49,AJ6)</f>
        <v>None</v>
      </c>
      <c r="AK7" s="393" t="str">
        <f>INDEX($AI8:$AI49,AK6)</f>
        <v>None</v>
      </c>
      <c r="AL7" s="393" t="str">
        <f>INDEX($AI8:$AI49,AL6)</f>
        <v>None</v>
      </c>
      <c r="AM7" s="393" t="str">
        <f>INDEX($AI8:$AI49,AM6)</f>
        <v>None</v>
      </c>
      <c r="AN7" s="393" t="str">
        <f t="shared" ref="AN7:BY7" si="1">INDEX($AI8:$AI49,AN6)</f>
        <v>None</v>
      </c>
      <c r="AO7" s="393" t="str">
        <f t="shared" si="1"/>
        <v>None</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None</v>
      </c>
      <c r="BB7" s="393" t="str">
        <f t="shared" si="1"/>
        <v>None</v>
      </c>
      <c r="BC7" s="393" t="str">
        <f t="shared" si="1"/>
        <v>None</v>
      </c>
      <c r="BD7" s="393" t="str">
        <f t="shared" si="1"/>
        <v>None</v>
      </c>
      <c r="BE7" s="393" t="str">
        <f t="shared" si="1"/>
        <v>None</v>
      </c>
      <c r="BF7" s="393" t="str">
        <f t="shared" si="1"/>
        <v>None</v>
      </c>
      <c r="BG7" s="393" t="str">
        <f t="shared" si="1"/>
        <v>None</v>
      </c>
      <c r="BH7" s="393" t="str">
        <f t="shared" si="1"/>
        <v>None</v>
      </c>
      <c r="BI7" s="393" t="str">
        <f t="shared" si="1"/>
        <v>None</v>
      </c>
      <c r="BJ7" s="393" t="str">
        <f t="shared" si="1"/>
        <v>None</v>
      </c>
      <c r="BK7" s="393" t="str">
        <f t="shared" si="1"/>
        <v>None</v>
      </c>
      <c r="BL7" s="393" t="str">
        <f t="shared" si="1"/>
        <v>None</v>
      </c>
      <c r="BM7" s="393" t="str">
        <f t="shared" si="1"/>
        <v>None</v>
      </c>
      <c r="BN7" s="393" t="str">
        <f t="shared" si="1"/>
        <v>None</v>
      </c>
      <c r="BO7" s="393" t="str">
        <f t="shared" si="1"/>
        <v>None</v>
      </c>
      <c r="BP7" s="393" t="str">
        <f t="shared" si="1"/>
        <v>None</v>
      </c>
      <c r="BQ7" s="393" t="str">
        <f t="shared" si="1"/>
        <v>Plasterboard</v>
      </c>
      <c r="BR7" s="393" t="str">
        <f t="shared" si="1"/>
        <v>None</v>
      </c>
      <c r="BS7" s="393" t="str">
        <f t="shared" si="1"/>
        <v>None</v>
      </c>
      <c r="BT7" s="393" t="str">
        <f t="shared" si="1"/>
        <v>None</v>
      </c>
      <c r="BU7" s="393" t="str">
        <f t="shared" si="1"/>
        <v>None</v>
      </c>
      <c r="BV7" s="393" t="str">
        <f t="shared" si="1"/>
        <v>None</v>
      </c>
      <c r="BW7" s="393" t="str">
        <f t="shared" si="1"/>
        <v>UserDefined</v>
      </c>
      <c r="BX7" s="393" t="str">
        <f t="shared" si="1"/>
        <v>None</v>
      </c>
      <c r="BY7" s="393" t="str">
        <f t="shared" si="1"/>
        <v>Gamma</v>
      </c>
    </row>
    <row r="8" spans="1:77" x14ac:dyDescent="0.25">
      <c r="A8" s="619" t="s">
        <v>99</v>
      </c>
      <c r="B8" s="3" t="s">
        <v>100</v>
      </c>
      <c r="E8" s="337">
        <v>1</v>
      </c>
      <c r="F8" s="337">
        <v>2.4</v>
      </c>
      <c r="G8" s="337">
        <v>0</v>
      </c>
      <c r="H8" s="42">
        <f>AC8</f>
        <v>0</v>
      </c>
      <c r="I8" s="42">
        <f>AD8</f>
        <v>0</v>
      </c>
      <c r="J8" s="32" t="str">
        <f t="shared" ref="J8:J49" ca="1" si="2">IF(E8&lt;Y8,"Insufficient","OK")</f>
        <v>OK</v>
      </c>
      <c r="K8" s="660">
        <f>MIN(SUM(H8:H13),SUM(I8:I13))</f>
        <v>0</v>
      </c>
      <c r="L8" s="663">
        <v>0</v>
      </c>
      <c r="M8" s="666" t="str">
        <f>IF(K8=0,"",MAX(100,0.5*MAX(H$3,I$3)/U$15))</f>
        <v/>
      </c>
      <c r="N8" s="666" t="str">
        <f>IF(K8=0,"",MAX(M8,L8*15))</f>
        <v/>
      </c>
      <c r="O8" s="616" t="str">
        <f>IF(K8=0,"",IF(M8&lt;=K8,"OK if internal bracing line", "NG if internal bracing line"))</f>
        <v/>
      </c>
      <c r="P8" s="46"/>
      <c r="R8" s="46"/>
      <c r="S8" s="46"/>
      <c r="T8" s="46"/>
      <c r="U8" s="46">
        <f>IF(K8=0,0,1)</f>
        <v>0</v>
      </c>
      <c r="V8" s="20">
        <f>IF($AH8&lt;2,0,Y8)</f>
        <v>0</v>
      </c>
      <c r="W8" s="27" t="str">
        <f ca="1">INDEX(INDIRECT($AI8),$AJ$9+1,W$4)</f>
        <v>None</v>
      </c>
      <c r="X8" s="27" t="str">
        <f t="shared" ref="X8:AB8" ca="1" si="3">INDEX(INDIRECT($AI8),$AJ$9+1,X$4)</f>
        <v>None</v>
      </c>
      <c r="Y8" s="27">
        <f t="shared" ca="1" si="3"/>
        <v>0</v>
      </c>
      <c r="Z8" s="27">
        <f t="shared" ca="1" si="3"/>
        <v>0</v>
      </c>
      <c r="AA8" s="27">
        <f t="shared" ca="1" si="3"/>
        <v>0</v>
      </c>
      <c r="AB8" s="27">
        <f t="shared" ca="1" si="3"/>
        <v>0</v>
      </c>
      <c r="AC8" s="29">
        <f>IF($AH8&lt;2,0,IF($AH8=2,COS($G8*PI()/180)*Z8,IF($E8&lt;$Y8,0,COS($G8*PI()/180)*Z8*$E8*2.4/$F8)))</f>
        <v>0</v>
      </c>
      <c r="AD8" s="29">
        <f>IF($AH8&lt;2,0,IF($AH8=2,COS($G8*PI()/180)*AA8,IF($E8&lt;$Y8,0,COS($G8*PI()/180)*AA8*$E8*2.4/$F8)))</f>
        <v>0</v>
      </c>
      <c r="AE8" s="47"/>
      <c r="AF8" s="47"/>
      <c r="AG8" s="485"/>
      <c r="AH8" s="485">
        <v>1</v>
      </c>
      <c r="AI8" s="485" t="str">
        <f>INDEX(AF$11:AF$16,AH8)</f>
        <v>None</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77" ht="15.75" thickBot="1" x14ac:dyDescent="0.3">
      <c r="A9" s="620"/>
      <c r="B9" s="3" t="s">
        <v>101</v>
      </c>
      <c r="E9" s="337">
        <v>1</v>
      </c>
      <c r="F9" s="337">
        <v>2.4</v>
      </c>
      <c r="G9" s="337">
        <v>0</v>
      </c>
      <c r="H9" s="42">
        <f t="shared" ref="H9:I49" si="4">AC9</f>
        <v>0</v>
      </c>
      <c r="I9" s="42">
        <f t="shared" si="4"/>
        <v>0</v>
      </c>
      <c r="J9" s="32" t="str">
        <f t="shared" ca="1" si="2"/>
        <v>OK</v>
      </c>
      <c r="K9" s="661"/>
      <c r="L9" s="664"/>
      <c r="M9" s="667"/>
      <c r="N9" s="667"/>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E9" s="47"/>
      <c r="AF9" s="287"/>
      <c r="AG9" s="486"/>
      <c r="AH9" s="486">
        <v>1</v>
      </c>
      <c r="AI9" s="485" t="str">
        <f t="shared" ref="AI9:AI49" si="9">INDEX(AF$11:AF$16,AH9)</f>
        <v>None</v>
      </c>
      <c r="AJ9" s="393">
        <v>1</v>
      </c>
      <c r="AK9" s="393">
        <v>2</v>
      </c>
      <c r="AL9" s="393">
        <v>6</v>
      </c>
      <c r="AM9" s="393">
        <v>6</v>
      </c>
      <c r="AN9" s="393">
        <v>6</v>
      </c>
      <c r="AO9" s="393">
        <v>2</v>
      </c>
      <c r="AP9" s="393">
        <v>7</v>
      </c>
      <c r="AQ9" s="393">
        <v>6</v>
      </c>
      <c r="AR9" s="393">
        <v>5</v>
      </c>
      <c r="AS9" s="393">
        <v>5</v>
      </c>
      <c r="AT9" s="393">
        <v>1</v>
      </c>
      <c r="AU9" s="393">
        <v>1</v>
      </c>
      <c r="AV9" s="393">
        <v>6</v>
      </c>
      <c r="AW9" s="393">
        <v>4</v>
      </c>
      <c r="AX9" s="393">
        <v>1</v>
      </c>
      <c r="AY9" s="393">
        <v>1</v>
      </c>
      <c r="AZ9" s="393">
        <v>1</v>
      </c>
      <c r="BA9" s="393">
        <v>1</v>
      </c>
      <c r="BB9" s="393">
        <v>6</v>
      </c>
      <c r="BC9" s="393">
        <v>6</v>
      </c>
      <c r="BD9" s="393">
        <v>2</v>
      </c>
      <c r="BE9" s="393">
        <v>5</v>
      </c>
      <c r="BF9" s="393">
        <v>1</v>
      </c>
      <c r="BG9" s="393">
        <v>1</v>
      </c>
      <c r="BH9" s="393">
        <v>3</v>
      </c>
      <c r="BI9" s="393">
        <v>1</v>
      </c>
      <c r="BJ9" s="393">
        <v>5</v>
      </c>
      <c r="BK9" s="393">
        <v>1</v>
      </c>
      <c r="BL9" s="393">
        <v>1</v>
      </c>
      <c r="BM9" s="393">
        <v>1</v>
      </c>
      <c r="BN9" s="393">
        <v>1</v>
      </c>
      <c r="BO9" s="393">
        <v>1</v>
      </c>
      <c r="BP9" s="393">
        <v>1</v>
      </c>
      <c r="BQ9" s="393">
        <v>1</v>
      </c>
      <c r="BR9" s="393">
        <v>1</v>
      </c>
      <c r="BS9" s="393">
        <v>1</v>
      </c>
      <c r="BT9" s="393">
        <v>1</v>
      </c>
      <c r="BU9" s="393">
        <v>1</v>
      </c>
      <c r="BV9" s="393">
        <v>1</v>
      </c>
      <c r="BW9" s="393">
        <v>4</v>
      </c>
      <c r="BX9" s="393">
        <v>1</v>
      </c>
      <c r="BY9" s="393">
        <v>5</v>
      </c>
    </row>
    <row r="10" spans="1:77" ht="16.5" thickTop="1" thickBot="1" x14ac:dyDescent="0.3">
      <c r="A10" s="620"/>
      <c r="B10" s="3" t="s">
        <v>102</v>
      </c>
      <c r="E10" s="337">
        <v>1</v>
      </c>
      <c r="F10" s="337">
        <v>2.4</v>
      </c>
      <c r="G10" s="337">
        <v>0</v>
      </c>
      <c r="H10" s="42">
        <f t="shared" si="4"/>
        <v>0</v>
      </c>
      <c r="I10" s="42">
        <f t="shared" si="4"/>
        <v>0</v>
      </c>
      <c r="J10" s="32" t="str">
        <f t="shared" ca="1" si="2"/>
        <v>OK</v>
      </c>
      <c r="K10" s="661"/>
      <c r="L10" s="664"/>
      <c r="M10" s="667"/>
      <c r="N10" s="667"/>
      <c r="O10" s="617"/>
      <c r="P10" s="46"/>
      <c r="R10" s="46"/>
      <c r="S10" s="46"/>
      <c r="T10" s="46"/>
      <c r="U10" s="46">
        <f>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E10" s="47"/>
      <c r="AF10" s="47"/>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77" ht="15.75" customHeight="1" thickTop="1" x14ac:dyDescent="0.25">
      <c r="A11" s="620"/>
      <c r="B11" s="3" t="s">
        <v>103</v>
      </c>
      <c r="E11" s="337">
        <v>1</v>
      </c>
      <c r="F11" s="337">
        <v>2.4</v>
      </c>
      <c r="G11" s="337">
        <v>0</v>
      </c>
      <c r="H11" s="42">
        <f t="shared" si="4"/>
        <v>0</v>
      </c>
      <c r="I11" s="42">
        <f t="shared" si="4"/>
        <v>0</v>
      </c>
      <c r="J11" s="32" t="str">
        <f t="shared" ca="1" si="2"/>
        <v>OK</v>
      </c>
      <c r="K11" s="661"/>
      <c r="L11" s="664"/>
      <c r="M11" s="667"/>
      <c r="N11" s="667"/>
      <c r="O11" s="616" t="str">
        <f>IF(K8=0,"",IF(N8&lt;=K8,"OK if external bracing line", "NG if external bracing line"))</f>
        <v/>
      </c>
      <c r="P11" s="46"/>
      <c r="R11" s="46"/>
      <c r="S11" s="46"/>
      <c r="T11" s="46"/>
      <c r="U11" s="46">
        <f>IF(K26=0,0,1)</f>
        <v>0</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495">
        <v>1</v>
      </c>
      <c r="AF11" s="496"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77" x14ac:dyDescent="0.25">
      <c r="A12" s="620"/>
      <c r="B12" s="3" t="s">
        <v>104</v>
      </c>
      <c r="E12" s="337">
        <v>1</v>
      </c>
      <c r="F12" s="337">
        <v>2.4</v>
      </c>
      <c r="G12" s="337">
        <v>0</v>
      </c>
      <c r="H12" s="42">
        <f t="shared" si="4"/>
        <v>0</v>
      </c>
      <c r="I12" s="42">
        <f t="shared" si="4"/>
        <v>0</v>
      </c>
      <c r="J12" s="32" t="str">
        <f t="shared" ca="1" si="2"/>
        <v>OK</v>
      </c>
      <c r="K12" s="661"/>
      <c r="L12" s="664"/>
      <c r="M12" s="667"/>
      <c r="N12" s="667"/>
      <c r="O12" s="617"/>
      <c r="P12" s="46"/>
      <c r="R12" s="46"/>
      <c r="S12" s="46"/>
      <c r="T12" s="46"/>
      <c r="U12" s="46">
        <f>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495">
        <v>2</v>
      </c>
      <c r="AF12" s="496" t="s">
        <v>44</v>
      </c>
      <c r="AG12" s="491">
        <v>3</v>
      </c>
      <c r="AH12" s="491">
        <v>1</v>
      </c>
      <c r="AI12" s="485" t="str">
        <f t="shared" si="9"/>
        <v>None</v>
      </c>
      <c r="AJ12" s="492" t="str">
        <f t="shared" ref="AJ12:AY27" ca="1" si="18">IF(INDEX(INDIRECT(AJ$7),$AG12,2)="","",INDEX(INDIRECT(AJ$7),$AG12,2))</f>
        <v>None</v>
      </c>
      <c r="AK12" s="492" t="str">
        <f t="shared" ca="1" si="18"/>
        <v>None</v>
      </c>
      <c r="AL12" s="492" t="str">
        <f t="shared" ca="1" si="18"/>
        <v>None</v>
      </c>
      <c r="AM12" s="492" t="str">
        <f t="shared" ca="1" si="18"/>
        <v>None</v>
      </c>
      <c r="AN12" s="492" t="str">
        <f t="shared" ca="1" si="18"/>
        <v>None</v>
      </c>
      <c r="AO12" s="492" t="str">
        <f t="shared" ca="1" si="18"/>
        <v>None</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None</v>
      </c>
      <c r="BB12" s="493" t="str">
        <f t="shared" ca="1" si="12"/>
        <v>None</v>
      </c>
      <c r="BC12" s="493" t="str">
        <f t="shared" ca="1" si="12"/>
        <v>None</v>
      </c>
      <c r="BD12" s="493" t="str">
        <f t="shared" ca="1" si="13"/>
        <v>None</v>
      </c>
      <c r="BE12" s="493" t="str">
        <f t="shared" ca="1" si="13"/>
        <v>None</v>
      </c>
      <c r="BF12" s="493" t="str">
        <f t="shared" ca="1" si="13"/>
        <v>None</v>
      </c>
      <c r="BG12" s="493" t="str">
        <f t="shared" ca="1" si="13"/>
        <v>None</v>
      </c>
      <c r="BH12" s="492" t="str">
        <f t="shared" ca="1" si="13"/>
        <v>None</v>
      </c>
      <c r="BI12" s="492" t="str">
        <f t="shared" ca="1" si="13"/>
        <v>None</v>
      </c>
      <c r="BJ12" s="492" t="str">
        <f t="shared" ca="1" si="13"/>
        <v>None</v>
      </c>
      <c r="BK12" s="492" t="str">
        <f t="shared" ca="1" si="13"/>
        <v>None</v>
      </c>
      <c r="BL12" s="492" t="str">
        <f t="shared" ca="1" si="13"/>
        <v>None</v>
      </c>
      <c r="BM12" s="492" t="str">
        <f t="shared" ca="1" si="13"/>
        <v>None</v>
      </c>
      <c r="BN12" s="493" t="str">
        <f t="shared" ca="1" si="13"/>
        <v>None</v>
      </c>
      <c r="BO12" s="493" t="str">
        <f t="shared" ca="1" si="13"/>
        <v>None</v>
      </c>
      <c r="BP12" s="493" t="str">
        <f t="shared" ca="1" si="13"/>
        <v>None</v>
      </c>
      <c r="BQ12" s="493" t="str">
        <f t="shared" ca="1" si="13"/>
        <v>UB1S 0.4 - 6.0</v>
      </c>
      <c r="BR12" s="493" t="str">
        <f t="shared" ca="1" si="15"/>
        <v>None</v>
      </c>
      <c r="BS12" s="493" t="str">
        <f t="shared" ca="1" si="15"/>
        <v>None</v>
      </c>
      <c r="BT12" s="492" t="str">
        <f t="shared" ca="1" si="15"/>
        <v>None</v>
      </c>
      <c r="BU12" s="492" t="str">
        <f t="shared" ca="1" si="15"/>
        <v>None</v>
      </c>
      <c r="BV12" s="492" t="str">
        <f t="shared" ca="1" si="15"/>
        <v>None</v>
      </c>
      <c r="BW12" s="492" t="str">
        <f t="shared" ca="1" si="15"/>
        <v>M1 (0.75-1.5m)</v>
      </c>
      <c r="BX12" s="492" t="str">
        <f t="shared" ca="1" si="15"/>
        <v>None</v>
      </c>
      <c r="BY12" s="492" t="str">
        <f t="shared" ca="1" si="15"/>
        <v>GBF220S/2100</v>
      </c>
    </row>
    <row r="13" spans="1:77" x14ac:dyDescent="0.25">
      <c r="A13" s="620"/>
      <c r="B13" s="3" t="s">
        <v>105</v>
      </c>
      <c r="E13" s="337">
        <v>1</v>
      </c>
      <c r="F13" s="337">
        <v>2.4</v>
      </c>
      <c r="G13" s="337">
        <v>0</v>
      </c>
      <c r="H13" s="42">
        <f t="shared" si="4"/>
        <v>0</v>
      </c>
      <c r="I13" s="42">
        <f t="shared" si="4"/>
        <v>0</v>
      </c>
      <c r="J13" s="32" t="str">
        <f t="shared" ca="1" si="2"/>
        <v>OK</v>
      </c>
      <c r="K13" s="662"/>
      <c r="L13" s="665"/>
      <c r="M13" s="668"/>
      <c r="N13" s="668"/>
      <c r="O13" s="617"/>
      <c r="P13" s="46"/>
      <c r="R13" s="46"/>
      <c r="S13" s="46"/>
      <c r="T13" s="46"/>
      <c r="U13" s="46">
        <f ca="1">IF(K38=0,0,1)</f>
        <v>0</v>
      </c>
      <c r="V13" s="20">
        <f t="shared"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si="7"/>
        <v>0</v>
      </c>
      <c r="AD13" s="29">
        <f t="shared" si="8"/>
        <v>0</v>
      </c>
      <c r="AE13" s="495">
        <v>3</v>
      </c>
      <c r="AF13" s="496" t="s">
        <v>77</v>
      </c>
      <c r="AG13" s="491">
        <v>4</v>
      </c>
      <c r="AH13" s="491">
        <v>1</v>
      </c>
      <c r="AI13" s="485" t="str">
        <f t="shared" si="9"/>
        <v>None</v>
      </c>
      <c r="AJ13" s="492" t="str">
        <f t="shared" ca="1" si="18"/>
        <v>None</v>
      </c>
      <c r="AK13" s="492" t="str">
        <f t="shared" ca="1" si="18"/>
        <v>None</v>
      </c>
      <c r="AL13" s="492" t="str">
        <f t="shared" ca="1" si="18"/>
        <v>None</v>
      </c>
      <c r="AM13" s="492" t="str">
        <f t="shared" ca="1" si="18"/>
        <v>None</v>
      </c>
      <c r="AN13" s="492" t="str">
        <f t="shared" ca="1" si="18"/>
        <v>None</v>
      </c>
      <c r="AO13" s="492" t="str">
        <f t="shared" ca="1" si="18"/>
        <v>None</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None</v>
      </c>
      <c r="BB13" s="493" t="str">
        <f t="shared" ca="1" si="12"/>
        <v>None</v>
      </c>
      <c r="BC13" s="493" t="str">
        <f t="shared" ca="1" si="12"/>
        <v>None</v>
      </c>
      <c r="BD13" s="493" t="str">
        <f t="shared" ca="1" si="13"/>
        <v>None</v>
      </c>
      <c r="BE13" s="493" t="str">
        <f t="shared" ca="1" si="13"/>
        <v>None</v>
      </c>
      <c r="BF13" s="493" t="str">
        <f t="shared" ca="1" si="13"/>
        <v>None</v>
      </c>
      <c r="BG13" s="493" t="str">
        <f t="shared" ca="1" si="13"/>
        <v>None</v>
      </c>
      <c r="BH13" s="492" t="str">
        <f t="shared" ca="1" si="13"/>
        <v>None</v>
      </c>
      <c r="BI13" s="492" t="str">
        <f t="shared" ca="1" si="13"/>
        <v>None</v>
      </c>
      <c r="BJ13" s="492" t="str">
        <f t="shared" ca="1" si="13"/>
        <v>None</v>
      </c>
      <c r="BK13" s="492" t="str">
        <f t="shared" ca="1" si="13"/>
        <v>None</v>
      </c>
      <c r="BL13" s="492" t="str">
        <f t="shared" ca="1" si="13"/>
        <v>None</v>
      </c>
      <c r="BM13" s="492" t="str">
        <f t="shared" ca="1" si="13"/>
        <v>None</v>
      </c>
      <c r="BN13" s="493" t="str">
        <f t="shared" ca="1" si="15"/>
        <v>None</v>
      </c>
      <c r="BO13" s="493" t="str">
        <f t="shared" ca="1" si="15"/>
        <v>None</v>
      </c>
      <c r="BP13" s="493" t="str">
        <f t="shared" ca="1" si="15"/>
        <v>None</v>
      </c>
      <c r="BQ13" s="493" t="str">
        <f t="shared" ca="1" si="15"/>
        <v>UB2S 0.4 - 4.8</v>
      </c>
      <c r="BR13" s="493" t="str">
        <f t="shared" ca="1" si="15"/>
        <v>None</v>
      </c>
      <c r="BS13" s="493" t="str">
        <f t="shared" ca="1" si="15"/>
        <v>None</v>
      </c>
      <c r="BT13" s="492" t="str">
        <f t="shared" ca="1" si="15"/>
        <v>None</v>
      </c>
      <c r="BU13" s="492" t="str">
        <f t="shared" ca="1" si="15"/>
        <v>None</v>
      </c>
      <c r="BV13" s="492" t="str">
        <f t="shared" ca="1" si="15"/>
        <v>None</v>
      </c>
      <c r="BW13" s="492" t="str">
        <f t="shared" ca="1" si="15"/>
        <v>M2 (1.5-3.0m)</v>
      </c>
      <c r="BX13" s="492" t="str">
        <f t="shared" ca="1" si="15"/>
        <v>None</v>
      </c>
      <c r="BY13" s="492" t="str">
        <f t="shared" ca="1" si="15"/>
        <v>GBF220/2400</v>
      </c>
    </row>
    <row r="14" spans="1:77" ht="15.75" customHeight="1" x14ac:dyDescent="0.25">
      <c r="A14" s="619" t="s">
        <v>106</v>
      </c>
      <c r="B14" s="3" t="s">
        <v>107</v>
      </c>
      <c r="E14" s="337">
        <v>1</v>
      </c>
      <c r="F14" s="337">
        <v>2.4</v>
      </c>
      <c r="G14" s="337">
        <v>0</v>
      </c>
      <c r="H14" s="42">
        <f t="shared" si="4"/>
        <v>0</v>
      </c>
      <c r="I14" s="42">
        <f t="shared" si="4"/>
        <v>0</v>
      </c>
      <c r="J14" s="32" t="str">
        <f t="shared" ca="1" si="2"/>
        <v>OK</v>
      </c>
      <c r="K14" s="660">
        <f>MIN(SUM(H14:H19),SUM(I14:I19))</f>
        <v>0</v>
      </c>
      <c r="L14" s="663">
        <v>0</v>
      </c>
      <c r="M14" s="666" t="str">
        <f t="shared" ref="M14" si="20">IF(K14=0,"",MAX(100,0.5*MAX(H$3,I$3)/U$15))</f>
        <v/>
      </c>
      <c r="N14" s="666" t="str">
        <f>IF(K14=0,"",MAX(M14,L14*15))</f>
        <v/>
      </c>
      <c r="O14" s="616" t="str">
        <f>IF(K14=0,"",IF(M14&lt;=K14,"OK if internal bracing line", "NG if internal bracing line"))</f>
        <v/>
      </c>
      <c r="P14" s="46"/>
      <c r="R14" s="46"/>
      <c r="S14" s="46"/>
      <c r="T14" s="46"/>
      <c r="U14" s="46">
        <f ca="1">IF(K44=0,0,1)</f>
        <v>1</v>
      </c>
      <c r="V14" s="20">
        <f t="shared" si="5"/>
        <v>0</v>
      </c>
      <c r="W14" s="27" t="str">
        <f ca="1">INDEX(INDIRECT($AI14),$AP$9+1,W$4)</f>
        <v>None</v>
      </c>
      <c r="X14" s="27" t="str">
        <f t="shared" ref="X14:AB14" ca="1" si="21">INDEX(INDIRECT($AI14),$AP$9+1,X$4)</f>
        <v>None</v>
      </c>
      <c r="Y14" s="27">
        <f t="shared" ca="1" si="21"/>
        <v>0</v>
      </c>
      <c r="Z14" s="27">
        <f t="shared" ca="1" si="21"/>
        <v>0</v>
      </c>
      <c r="AA14" s="27">
        <f t="shared" ca="1" si="21"/>
        <v>0</v>
      </c>
      <c r="AB14" s="27">
        <f t="shared" ca="1" si="21"/>
        <v>0</v>
      </c>
      <c r="AC14" s="29">
        <f t="shared" si="7"/>
        <v>0</v>
      </c>
      <c r="AD14" s="29">
        <f t="shared" si="8"/>
        <v>0</v>
      </c>
      <c r="AE14" s="495">
        <v>4</v>
      </c>
      <c r="AF14" s="496" t="s">
        <v>45</v>
      </c>
      <c r="AG14" s="491">
        <v>5</v>
      </c>
      <c r="AH14" s="491">
        <v>1</v>
      </c>
      <c r="AI14" s="485" t="str">
        <f t="shared" si="9"/>
        <v>None</v>
      </c>
      <c r="AJ14" s="492" t="str">
        <f t="shared" ca="1" si="18"/>
        <v>None</v>
      </c>
      <c r="AK14" s="492" t="str">
        <f t="shared" ca="1" si="18"/>
        <v>None</v>
      </c>
      <c r="AL14" s="492" t="str">
        <f t="shared" ca="1" si="18"/>
        <v>None</v>
      </c>
      <c r="AM14" s="492" t="str">
        <f t="shared" ca="1" si="18"/>
        <v>None</v>
      </c>
      <c r="AN14" s="492" t="str">
        <f t="shared" ca="1" si="18"/>
        <v>None</v>
      </c>
      <c r="AO14" s="492" t="str">
        <f t="shared" ca="1" si="18"/>
        <v>None</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None</v>
      </c>
      <c r="BB14" s="493" t="str">
        <f t="shared" ca="1" si="12"/>
        <v>None</v>
      </c>
      <c r="BC14" s="493" t="str">
        <f t="shared" ca="1" si="12"/>
        <v>None</v>
      </c>
      <c r="BD14" s="493" t="str">
        <f t="shared" ca="1" si="13"/>
        <v>None</v>
      </c>
      <c r="BE14" s="493" t="str">
        <f t="shared" ca="1" si="13"/>
        <v>None</v>
      </c>
      <c r="BF14" s="493" t="str">
        <f t="shared" ca="1" si="13"/>
        <v>None</v>
      </c>
      <c r="BG14" s="493" t="str">
        <f t="shared" ca="1" si="13"/>
        <v>None</v>
      </c>
      <c r="BH14" s="492" t="str">
        <f t="shared" ca="1" si="13"/>
        <v>None</v>
      </c>
      <c r="BI14" s="492" t="str">
        <f t="shared" ca="1" si="13"/>
        <v>None</v>
      </c>
      <c r="BJ14" s="492" t="str">
        <f t="shared" ca="1" si="13"/>
        <v>None</v>
      </c>
      <c r="BK14" s="492" t="str">
        <f t="shared" ca="1" si="13"/>
        <v>None</v>
      </c>
      <c r="BL14" s="492" t="str">
        <f t="shared" ca="1" si="13"/>
        <v>None</v>
      </c>
      <c r="BM14" s="492" t="str">
        <f t="shared" ca="1" si="13"/>
        <v>None</v>
      </c>
      <c r="BN14" s="493" t="str">
        <f t="shared" ca="1" si="15"/>
        <v>None</v>
      </c>
      <c r="BO14" s="493" t="str">
        <f t="shared" ca="1" si="15"/>
        <v>None</v>
      </c>
      <c r="BP14" s="493" t="str">
        <f t="shared" ca="1" si="15"/>
        <v>None</v>
      </c>
      <c r="BQ14" s="493" t="str">
        <f t="shared" ca="1" si="15"/>
        <v>UB1M 0.1-1.2</v>
      </c>
      <c r="BR14" s="493" t="str">
        <f t="shared" ca="1" si="15"/>
        <v>None</v>
      </c>
      <c r="BS14" s="493" t="str">
        <f t="shared" ca="1" si="15"/>
        <v>None</v>
      </c>
      <c r="BT14" s="492" t="str">
        <f t="shared" ca="1" si="15"/>
        <v>None</v>
      </c>
      <c r="BU14" s="492" t="str">
        <f t="shared" ca="1" si="15"/>
        <v>None</v>
      </c>
      <c r="BV14" s="492" t="str">
        <f t="shared" ca="1" si="15"/>
        <v>None</v>
      </c>
      <c r="BW14" s="492" t="str">
        <f t="shared" ca="1" si="15"/>
        <v>M3 (3.0-4.5m)</v>
      </c>
      <c r="BX14" s="492" t="str">
        <f t="shared" ca="1" si="15"/>
        <v>None</v>
      </c>
      <c r="BY14" s="492" t="str">
        <f t="shared" ca="1" si="15"/>
        <v>GBF400S/2100</v>
      </c>
    </row>
    <row r="15" spans="1:77" x14ac:dyDescent="0.25">
      <c r="A15" s="620"/>
      <c r="B15" s="3" t="s">
        <v>108</v>
      </c>
      <c r="E15" s="337">
        <v>1</v>
      </c>
      <c r="F15" s="337">
        <v>2.4</v>
      </c>
      <c r="G15" s="337">
        <v>0</v>
      </c>
      <c r="H15" s="42">
        <f t="shared" si="4"/>
        <v>0</v>
      </c>
      <c r="I15" s="42">
        <f t="shared" si="4"/>
        <v>0</v>
      </c>
      <c r="J15" s="32" t="str">
        <f t="shared" ca="1" si="2"/>
        <v>OK</v>
      </c>
      <c r="K15" s="661"/>
      <c r="L15" s="664"/>
      <c r="M15" s="667"/>
      <c r="N15" s="667"/>
      <c r="O15" s="617"/>
      <c r="P15" s="46"/>
      <c r="R15" s="46"/>
      <c r="S15" s="46"/>
      <c r="T15" s="46"/>
      <c r="U15" s="46">
        <f ca="1">IF(SUM(U8:U14)=0,1,SUM(U8:U14))</f>
        <v>1</v>
      </c>
      <c r="V15" s="20">
        <f t="shared" si="5"/>
        <v>0</v>
      </c>
      <c r="W15" s="27" t="str">
        <f ca="1">INDEX(INDIRECT($AI15),$AQ$9+1,W$4)</f>
        <v>None</v>
      </c>
      <c r="X15" s="27" t="str">
        <f t="shared" ref="X15:AB15" ca="1" si="22">INDEX(INDIRECT($AI15),$AQ$9+1,X$4)</f>
        <v>None</v>
      </c>
      <c r="Y15" s="27">
        <f t="shared" ca="1" si="22"/>
        <v>0</v>
      </c>
      <c r="Z15" s="27">
        <f t="shared" ca="1" si="22"/>
        <v>0</v>
      </c>
      <c r="AA15" s="27">
        <f t="shared" ca="1" si="22"/>
        <v>0</v>
      </c>
      <c r="AB15" s="27">
        <f t="shared" ca="1" si="22"/>
        <v>0</v>
      </c>
      <c r="AC15" s="29">
        <f t="shared" si="7"/>
        <v>0</v>
      </c>
      <c r="AD15" s="29">
        <f t="shared" si="8"/>
        <v>0</v>
      </c>
      <c r="AE15" s="495">
        <v>5</v>
      </c>
      <c r="AF15" s="496" t="s">
        <v>46</v>
      </c>
      <c r="AG15" s="491">
        <v>6</v>
      </c>
      <c r="AH15" s="494">
        <v>1</v>
      </c>
      <c r="AI15" s="485" t="str">
        <f t="shared" si="9"/>
        <v>None</v>
      </c>
      <c r="AJ15" s="492" t="str">
        <f t="shared" ca="1" si="18"/>
        <v>None</v>
      </c>
      <c r="AK15" s="492" t="str">
        <f t="shared" ca="1" si="18"/>
        <v>None</v>
      </c>
      <c r="AL15" s="492" t="str">
        <f t="shared" ca="1" si="18"/>
        <v>None</v>
      </c>
      <c r="AM15" s="492" t="str">
        <f t="shared" ca="1" si="18"/>
        <v>None</v>
      </c>
      <c r="AN15" s="492" t="str">
        <f t="shared" ca="1" si="18"/>
        <v>None</v>
      </c>
      <c r="AO15" s="492" t="str">
        <f t="shared" ca="1" si="18"/>
        <v>None</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None</v>
      </c>
      <c r="BB15" s="493" t="str">
        <f t="shared" ca="1" si="12"/>
        <v>None</v>
      </c>
      <c r="BC15" s="493" t="str">
        <f t="shared" ca="1" si="12"/>
        <v>None</v>
      </c>
      <c r="BD15" s="493" t="str">
        <f t="shared" ca="1" si="13"/>
        <v>None</v>
      </c>
      <c r="BE15" s="493" t="str">
        <f t="shared" ca="1" si="13"/>
        <v>None</v>
      </c>
      <c r="BF15" s="493" t="str">
        <f t="shared" ca="1" si="13"/>
        <v>None</v>
      </c>
      <c r="BG15" s="493" t="str">
        <f t="shared" ca="1" si="13"/>
        <v>None</v>
      </c>
      <c r="BH15" s="492" t="str">
        <f t="shared" ca="1" si="13"/>
        <v>None</v>
      </c>
      <c r="BI15" s="492" t="str">
        <f t="shared" ca="1" si="13"/>
        <v>None</v>
      </c>
      <c r="BJ15" s="492" t="str">
        <f t="shared" ca="1" si="13"/>
        <v>None</v>
      </c>
      <c r="BK15" s="492" t="str">
        <f t="shared" ca="1" si="13"/>
        <v>None</v>
      </c>
      <c r="BL15" s="492" t="str">
        <f t="shared" ca="1" si="13"/>
        <v>None</v>
      </c>
      <c r="BM15" s="492" t="str">
        <f t="shared" ca="1" si="13"/>
        <v>None</v>
      </c>
      <c r="BN15" s="493" t="str">
        <f t="shared" ca="1" si="15"/>
        <v>None</v>
      </c>
      <c r="BO15" s="493" t="str">
        <f t="shared" ca="1" si="15"/>
        <v>None</v>
      </c>
      <c r="BP15" s="493" t="str">
        <f t="shared" ca="1" si="15"/>
        <v>None</v>
      </c>
      <c r="BQ15" s="493" t="str">
        <f t="shared" ca="1" si="15"/>
        <v>UB1M 1.2-2.4</v>
      </c>
      <c r="BR15" s="493" t="str">
        <f t="shared" ca="1" si="15"/>
        <v>None</v>
      </c>
      <c r="BS15" s="493" t="str">
        <f t="shared" ca="1" si="15"/>
        <v>None</v>
      </c>
      <c r="BT15" s="492" t="str">
        <f t="shared" ca="1" si="15"/>
        <v>None</v>
      </c>
      <c r="BU15" s="492" t="str">
        <f t="shared" ca="1" si="15"/>
        <v>None</v>
      </c>
      <c r="BV15" s="492" t="str">
        <f t="shared" ca="1" si="15"/>
        <v>None</v>
      </c>
      <c r="BW15" s="492" t="str">
        <f t="shared" ca="1" si="15"/>
        <v>M4 (˃ 4.5m)</v>
      </c>
      <c r="BX15" s="492" t="str">
        <f t="shared" ca="1" si="15"/>
        <v>None</v>
      </c>
      <c r="BY15" s="492" t="str">
        <f t="shared" ca="1" si="15"/>
        <v>GBF400/2400</v>
      </c>
    </row>
    <row r="16" spans="1:77" x14ac:dyDescent="0.25">
      <c r="A16" s="620"/>
      <c r="B16" s="3" t="s">
        <v>109</v>
      </c>
      <c r="E16" s="337">
        <v>1</v>
      </c>
      <c r="F16" s="337">
        <v>2.4</v>
      </c>
      <c r="G16" s="337">
        <v>0</v>
      </c>
      <c r="H16" s="42">
        <f t="shared" si="4"/>
        <v>0</v>
      </c>
      <c r="I16" s="42">
        <f t="shared" si="4"/>
        <v>0</v>
      </c>
      <c r="J16" s="32" t="str">
        <f t="shared" ca="1" si="2"/>
        <v>OK</v>
      </c>
      <c r="K16" s="661"/>
      <c r="L16" s="664"/>
      <c r="M16" s="667"/>
      <c r="N16" s="667"/>
      <c r="O16" s="617"/>
      <c r="P16" s="46"/>
      <c r="Q16" s="46"/>
      <c r="R16" s="46"/>
      <c r="S16" s="46"/>
      <c r="T16" s="46"/>
      <c r="V16" s="20">
        <f t="shared" si="5"/>
        <v>0</v>
      </c>
      <c r="W16" s="27" t="str">
        <f ca="1">INDEX(INDIRECT($AI16),$AR$9+1,W$4)</f>
        <v>None</v>
      </c>
      <c r="X16" s="27" t="str">
        <f t="shared" ref="X16:AB16" ca="1" si="23">INDEX(INDIRECT($AI16),$AR$9+1,X$4)</f>
        <v>None</v>
      </c>
      <c r="Y16" s="27">
        <f t="shared" ca="1" si="23"/>
        <v>0</v>
      </c>
      <c r="Z16" s="27">
        <f t="shared" ca="1" si="23"/>
        <v>0</v>
      </c>
      <c r="AA16" s="27">
        <f t="shared" ca="1" si="23"/>
        <v>0</v>
      </c>
      <c r="AB16" s="27">
        <f t="shared" ca="1" si="23"/>
        <v>0</v>
      </c>
      <c r="AC16" s="29">
        <f t="shared" si="7"/>
        <v>0</v>
      </c>
      <c r="AD16" s="29">
        <f t="shared" si="8"/>
        <v>0</v>
      </c>
      <c r="AE16" s="495">
        <v>6</v>
      </c>
      <c r="AF16" s="497" t="s">
        <v>78</v>
      </c>
      <c r="AG16" s="491">
        <v>7</v>
      </c>
      <c r="AH16" s="485">
        <v>1</v>
      </c>
      <c r="AI16" s="485" t="str">
        <f t="shared" si="9"/>
        <v>None</v>
      </c>
      <c r="AJ16" s="492" t="str">
        <f t="shared" ca="1" si="18"/>
        <v>None</v>
      </c>
      <c r="AK16" s="492" t="str">
        <f t="shared" ca="1" si="18"/>
        <v>None</v>
      </c>
      <c r="AL16" s="492" t="str">
        <f t="shared" ca="1" si="18"/>
        <v>None</v>
      </c>
      <c r="AM16" s="492" t="str">
        <f t="shared" ca="1" si="18"/>
        <v>None</v>
      </c>
      <c r="AN16" s="492" t="str">
        <f t="shared" ca="1" si="18"/>
        <v>None</v>
      </c>
      <c r="AO16" s="492" t="str">
        <f t="shared" ca="1" si="18"/>
        <v>None</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None</v>
      </c>
      <c r="BB16" s="493" t="str">
        <f t="shared" ca="1" si="12"/>
        <v>None</v>
      </c>
      <c r="BC16" s="493" t="str">
        <f t="shared" ca="1" si="12"/>
        <v>None</v>
      </c>
      <c r="BD16" s="493" t="str">
        <f t="shared" ca="1" si="13"/>
        <v>None</v>
      </c>
      <c r="BE16" s="493" t="str">
        <f t="shared" ca="1" si="13"/>
        <v>None</v>
      </c>
      <c r="BF16" s="493" t="str">
        <f t="shared" ca="1" si="13"/>
        <v>None</v>
      </c>
      <c r="BG16" s="493" t="str">
        <f t="shared" ca="1" si="13"/>
        <v>None</v>
      </c>
      <c r="BH16" s="492" t="str">
        <f t="shared" ca="1" si="13"/>
        <v>None</v>
      </c>
      <c r="BI16" s="492" t="str">
        <f t="shared" ca="1" si="13"/>
        <v>None</v>
      </c>
      <c r="BJ16" s="492" t="str">
        <f t="shared" ca="1" si="13"/>
        <v>None</v>
      </c>
      <c r="BK16" s="492" t="str">
        <f t="shared" ca="1" si="13"/>
        <v>None</v>
      </c>
      <c r="BL16" s="492" t="str">
        <f t="shared" ca="1" si="13"/>
        <v>None</v>
      </c>
      <c r="BM16" s="492" t="str">
        <f t="shared" ca="1" si="13"/>
        <v>None</v>
      </c>
      <c r="BN16" s="493" t="str">
        <f t="shared" ca="1" si="15"/>
        <v>None</v>
      </c>
      <c r="BO16" s="493" t="str">
        <f t="shared" ca="1" si="15"/>
        <v>None</v>
      </c>
      <c r="BP16" s="493" t="str">
        <f t="shared" ca="1" si="15"/>
        <v>None</v>
      </c>
      <c r="BQ16" s="493" t="str">
        <f t="shared" ca="1" si="15"/>
        <v>UBSM 0.6-2.4</v>
      </c>
      <c r="BR16" s="493" t="str">
        <f t="shared" ca="1" si="15"/>
        <v>None</v>
      </c>
      <c r="BS16" s="493" t="str">
        <f t="shared" ca="1" si="15"/>
        <v>None</v>
      </c>
      <c r="BT16" s="492" t="str">
        <f t="shared" ca="1" si="15"/>
        <v>None</v>
      </c>
      <c r="BU16" s="492" t="str">
        <f t="shared" ca="1" si="15"/>
        <v>None</v>
      </c>
      <c r="BV16" s="492" t="str">
        <f t="shared" ca="1" si="15"/>
        <v>None</v>
      </c>
      <c r="BW16" s="492" t="str">
        <f t="shared" ca="1" si="15"/>
        <v/>
      </c>
      <c r="BX16" s="492" t="str">
        <f t="shared" ca="1" si="15"/>
        <v>None</v>
      </c>
      <c r="BY16" s="492" t="str">
        <f t="shared" ca="1" si="15"/>
        <v>GBF400/2700</v>
      </c>
    </row>
    <row r="17" spans="1:77" ht="15" customHeight="1" x14ac:dyDescent="0.25">
      <c r="A17" s="620"/>
      <c r="B17" s="3" t="s">
        <v>110</v>
      </c>
      <c r="E17" s="337">
        <v>1</v>
      </c>
      <c r="F17" s="337">
        <v>2.4</v>
      </c>
      <c r="G17" s="337">
        <v>0</v>
      </c>
      <c r="H17" s="42">
        <f t="shared" si="4"/>
        <v>0</v>
      </c>
      <c r="I17" s="42">
        <f t="shared" si="4"/>
        <v>0</v>
      </c>
      <c r="J17" s="32" t="str">
        <f t="shared" ca="1" si="2"/>
        <v>OK</v>
      </c>
      <c r="K17" s="661"/>
      <c r="L17" s="664"/>
      <c r="M17" s="667"/>
      <c r="N17" s="667"/>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4">INDEX(INDIRECT($AI17),$AS$9+1,X$4)</f>
        <v>None</v>
      </c>
      <c r="Y17" s="27">
        <f t="shared" ca="1" si="24"/>
        <v>0</v>
      </c>
      <c r="Z17" s="27">
        <f t="shared" ca="1" si="24"/>
        <v>0</v>
      </c>
      <c r="AA17" s="27">
        <f t="shared" ca="1" si="24"/>
        <v>0</v>
      </c>
      <c r="AB17" s="27">
        <f t="shared" ca="1" si="24"/>
        <v>0</v>
      </c>
      <c r="AC17" s="29">
        <f t="shared" si="7"/>
        <v>0</v>
      </c>
      <c r="AD17" s="29">
        <f t="shared" si="8"/>
        <v>0</v>
      </c>
      <c r="AE17" s="47"/>
      <c r="AF17" s="47"/>
      <c r="AG17" s="491">
        <v>8</v>
      </c>
      <c r="AH17" s="485">
        <v>1</v>
      </c>
      <c r="AI17" s="485" t="str">
        <f t="shared" si="9"/>
        <v>None</v>
      </c>
      <c r="AJ17" s="492" t="str">
        <f t="shared" ca="1" si="18"/>
        <v>None</v>
      </c>
      <c r="AK17" s="492" t="str">
        <f t="shared" ca="1" si="18"/>
        <v>None</v>
      </c>
      <c r="AL17" s="492" t="str">
        <f t="shared" ca="1" si="18"/>
        <v>None</v>
      </c>
      <c r="AM17" s="492" t="str">
        <f t="shared" ca="1" si="18"/>
        <v>None</v>
      </c>
      <c r="AN17" s="492" t="str">
        <f t="shared" ca="1" si="18"/>
        <v>None</v>
      </c>
      <c r="AO17" s="492" t="str">
        <f t="shared" ca="1" si="18"/>
        <v>None</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None</v>
      </c>
      <c r="BB17" s="493" t="str">
        <f t="shared" ca="1" si="12"/>
        <v>None</v>
      </c>
      <c r="BC17" s="493" t="str">
        <f t="shared" ca="1" si="12"/>
        <v>None</v>
      </c>
      <c r="BD17" s="493" t="str">
        <f t="shared" ca="1" si="13"/>
        <v>None</v>
      </c>
      <c r="BE17" s="493" t="str">
        <f t="shared" ca="1" si="13"/>
        <v>None</v>
      </c>
      <c r="BF17" s="493" t="str">
        <f t="shared" ca="1" si="13"/>
        <v>None</v>
      </c>
      <c r="BG17" s="493" t="str">
        <f t="shared" ca="1" si="13"/>
        <v>None</v>
      </c>
      <c r="BH17" s="492" t="str">
        <f t="shared" ca="1" si="13"/>
        <v>None</v>
      </c>
      <c r="BI17" s="492" t="str">
        <f t="shared" ca="1" si="13"/>
        <v>None</v>
      </c>
      <c r="BJ17" s="492" t="str">
        <f t="shared" ca="1" si="13"/>
        <v>None</v>
      </c>
      <c r="BK17" s="492" t="str">
        <f t="shared" ca="1" si="13"/>
        <v>None</v>
      </c>
      <c r="BL17" s="492" t="str">
        <f t="shared" ca="1" si="13"/>
        <v>None</v>
      </c>
      <c r="BM17" s="492" t="str">
        <f t="shared" ca="1" si="13"/>
        <v>None</v>
      </c>
      <c r="BN17" s="493" t="str">
        <f t="shared" ca="1" si="15"/>
        <v>None</v>
      </c>
      <c r="BO17" s="493" t="str">
        <f t="shared" ca="1" si="15"/>
        <v>None</v>
      </c>
      <c r="BP17" s="493" t="str">
        <f t="shared" ca="1" si="15"/>
        <v>None</v>
      </c>
      <c r="BQ17" s="493" t="str">
        <f t="shared" ca="1" si="15"/>
        <v>UBMP 0.4-0.6</v>
      </c>
      <c r="BR17" s="493" t="str">
        <f t="shared" ca="1" si="15"/>
        <v>None</v>
      </c>
      <c r="BS17" s="493" t="str">
        <f t="shared" ca="1" si="15"/>
        <v>None</v>
      </c>
      <c r="BT17" s="492" t="str">
        <f t="shared" ca="1" si="15"/>
        <v>None</v>
      </c>
      <c r="BU17" s="492" t="str">
        <f t="shared" ca="1" si="15"/>
        <v>None</v>
      </c>
      <c r="BV17" s="492" t="str">
        <f t="shared" ca="1" si="15"/>
        <v>None</v>
      </c>
      <c r="BW17" s="492" t="str">
        <f t="shared" ca="1" si="15"/>
        <v/>
      </c>
      <c r="BX17" s="492" t="str">
        <f t="shared" ca="1" si="15"/>
        <v>None</v>
      </c>
      <c r="BY17" s="492" t="str">
        <f t="shared" ca="1" si="15"/>
        <v>GBF400/3000</v>
      </c>
    </row>
    <row r="18" spans="1:77" x14ac:dyDescent="0.25">
      <c r="A18" s="620"/>
      <c r="B18" s="3" t="s">
        <v>111</v>
      </c>
      <c r="E18" s="337">
        <v>1</v>
      </c>
      <c r="F18" s="337">
        <v>2.4</v>
      </c>
      <c r="G18" s="337">
        <v>0</v>
      </c>
      <c r="H18" s="42">
        <f t="shared" si="4"/>
        <v>0</v>
      </c>
      <c r="I18" s="42">
        <f t="shared" si="4"/>
        <v>0</v>
      </c>
      <c r="J18" s="32" t="str">
        <f t="shared" ca="1" si="2"/>
        <v>OK</v>
      </c>
      <c r="K18" s="661"/>
      <c r="L18" s="664"/>
      <c r="M18" s="667"/>
      <c r="N18" s="667"/>
      <c r="O18" s="617"/>
      <c r="P18" s="46"/>
      <c r="Q18" s="46"/>
      <c r="R18" s="46"/>
      <c r="S18" s="46"/>
      <c r="T18" s="46"/>
      <c r="V18" s="20">
        <f t="shared" si="5"/>
        <v>0</v>
      </c>
      <c r="W18" s="27" t="str">
        <f ca="1">INDEX(INDIRECT($AI18),$AT$9+1,W$4)</f>
        <v>None</v>
      </c>
      <c r="X18" s="27" t="str">
        <f t="shared" ref="X18:AB18" ca="1" si="25">INDEX(INDIRECT($AI18),$AT$9+1,X$4)</f>
        <v>None</v>
      </c>
      <c r="Y18" s="27">
        <f t="shared" ca="1" si="25"/>
        <v>0</v>
      </c>
      <c r="Z18" s="27">
        <f t="shared" ca="1" si="25"/>
        <v>0</v>
      </c>
      <c r="AA18" s="27">
        <f t="shared" ca="1" si="25"/>
        <v>0</v>
      </c>
      <c r="AB18" s="27">
        <f t="shared" ca="1" si="25"/>
        <v>0</v>
      </c>
      <c r="AC18" s="29">
        <f t="shared" si="7"/>
        <v>0</v>
      </c>
      <c r="AD18" s="29">
        <f t="shared" si="8"/>
        <v>0</v>
      </c>
      <c r="AE18" s="47"/>
      <c r="AF18" s="47"/>
      <c r="AG18" s="491">
        <v>9</v>
      </c>
      <c r="AH18" s="485">
        <v>1</v>
      </c>
      <c r="AI18" s="485" t="str">
        <f t="shared" si="9"/>
        <v>None</v>
      </c>
      <c r="AJ18" s="492" t="str">
        <f t="shared" ca="1" si="18"/>
        <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
      </c>
      <c r="BH18" s="492" t="str">
        <f t="shared" ca="1" si="13"/>
        <v/>
      </c>
      <c r="BI18" s="492" t="str">
        <f t="shared" ca="1" si="13"/>
        <v/>
      </c>
      <c r="BJ18" s="492" t="str">
        <f t="shared" ca="1" si="13"/>
        <v/>
      </c>
      <c r="BK18" s="492" t="str">
        <f t="shared" ca="1" si="13"/>
        <v/>
      </c>
      <c r="BL18" s="492" t="str">
        <f t="shared" ca="1" si="13"/>
        <v/>
      </c>
      <c r="BM18" s="492" t="str">
        <f t="shared" ca="1" si="13"/>
        <v/>
      </c>
      <c r="BN18" s="493" t="str">
        <f t="shared" ca="1" si="15"/>
        <v/>
      </c>
      <c r="BO18" s="493" t="str">
        <f t="shared" ca="1" si="15"/>
        <v/>
      </c>
      <c r="BP18" s="493" t="str">
        <f t="shared" ca="1" si="15"/>
        <v/>
      </c>
      <c r="BQ18" s="493" t="str">
        <f t="shared" ca="1" si="15"/>
        <v>UBMP 0.6-1.2</v>
      </c>
      <c r="BR18" s="493" t="str">
        <f t="shared" ca="1" si="15"/>
        <v/>
      </c>
      <c r="BS18" s="493" t="str">
        <f t="shared" ca="1" si="15"/>
        <v/>
      </c>
      <c r="BT18" s="492" t="str">
        <f t="shared" ca="1" si="15"/>
        <v/>
      </c>
      <c r="BU18" s="492" t="str">
        <f t="shared" ca="1" si="15"/>
        <v/>
      </c>
      <c r="BV18" s="492" t="str">
        <f t="shared" ca="1" si="15"/>
        <v/>
      </c>
      <c r="BW18" s="492" t="str">
        <f t="shared" ca="1" si="15"/>
        <v/>
      </c>
      <c r="BX18" s="492" t="str">
        <f t="shared" ca="1" si="15"/>
        <v/>
      </c>
      <c r="BY18" s="492" t="str">
        <f t="shared" ca="1" si="15"/>
        <v>GBF535S/2100</v>
      </c>
    </row>
    <row r="19" spans="1:77" x14ac:dyDescent="0.25">
      <c r="A19" s="620"/>
      <c r="B19" s="3" t="s">
        <v>112</v>
      </c>
      <c r="E19" s="337">
        <v>1</v>
      </c>
      <c r="F19" s="337">
        <v>2.4</v>
      </c>
      <c r="G19" s="337">
        <v>0</v>
      </c>
      <c r="H19" s="42">
        <f t="shared" si="4"/>
        <v>0</v>
      </c>
      <c r="I19" s="42">
        <f t="shared" si="4"/>
        <v>0</v>
      </c>
      <c r="J19" s="32" t="str">
        <f t="shared" ca="1" si="2"/>
        <v>OK</v>
      </c>
      <c r="K19" s="662"/>
      <c r="L19" s="665"/>
      <c r="M19" s="668"/>
      <c r="N19" s="668"/>
      <c r="O19" s="617"/>
      <c r="P19" s="46"/>
      <c r="Q19" s="46"/>
      <c r="R19" s="46"/>
      <c r="S19" s="46"/>
      <c r="T19" s="46"/>
      <c r="V19" s="20">
        <f t="shared" si="5"/>
        <v>0</v>
      </c>
      <c r="W19" s="27" t="str">
        <f ca="1">INDEX(INDIRECT($AI19),$AU$9+1,W$4)</f>
        <v>None</v>
      </c>
      <c r="X19" s="27" t="str">
        <f t="shared" ref="X19:AB19" ca="1" si="26">INDEX(INDIRECT($AI19),$AU$9+1,X$4)</f>
        <v>None</v>
      </c>
      <c r="Y19" s="27">
        <f t="shared" ca="1" si="26"/>
        <v>0</v>
      </c>
      <c r="Z19" s="27">
        <f t="shared" ca="1" si="26"/>
        <v>0</v>
      </c>
      <c r="AA19" s="27">
        <f t="shared" ca="1" si="26"/>
        <v>0</v>
      </c>
      <c r="AB19" s="27">
        <f t="shared" ca="1" si="26"/>
        <v>0</v>
      </c>
      <c r="AC19" s="29">
        <f t="shared" si="7"/>
        <v>0</v>
      </c>
      <c r="AD19" s="29">
        <f t="shared" si="8"/>
        <v>0</v>
      </c>
      <c r="AE19" s="47"/>
      <c r="AF19" s="47"/>
      <c r="AG19" s="491">
        <v>10</v>
      </c>
      <c r="AH19" s="485">
        <v>1</v>
      </c>
      <c r="AI19" s="485" t="str">
        <f t="shared" si="9"/>
        <v>None</v>
      </c>
      <c r="AJ19" s="492" t="str">
        <f t="shared" ca="1" si="18"/>
        <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
      </c>
      <c r="BH19" s="492" t="str">
        <f t="shared" ca="1" si="13"/>
        <v/>
      </c>
      <c r="BI19" s="492" t="str">
        <f t="shared" ca="1" si="13"/>
        <v/>
      </c>
      <c r="BJ19" s="492" t="str">
        <f t="shared" ca="1" si="13"/>
        <v/>
      </c>
      <c r="BK19" s="492" t="str">
        <f t="shared" ca="1" si="13"/>
        <v/>
      </c>
      <c r="BL19" s="492" t="str">
        <f t="shared" ca="1" si="13"/>
        <v/>
      </c>
      <c r="BM19" s="492" t="str">
        <f t="shared" ca="1" si="13"/>
        <v/>
      </c>
      <c r="BN19" s="493" t="str">
        <f t="shared" ca="1" si="15"/>
        <v/>
      </c>
      <c r="BO19" s="493" t="str">
        <f t="shared" ca="1" si="15"/>
        <v/>
      </c>
      <c r="BP19" s="493" t="str">
        <f t="shared" ca="1" si="15"/>
        <v/>
      </c>
      <c r="BQ19" s="493" t="str">
        <f t="shared" ca="1" si="15"/>
        <v>UBMP 1.2-2.4</v>
      </c>
      <c r="BR19" s="493" t="str">
        <f t="shared" ca="1" si="15"/>
        <v/>
      </c>
      <c r="BS19" s="493" t="str">
        <f t="shared" ca="1" si="15"/>
        <v/>
      </c>
      <c r="BT19" s="492" t="str">
        <f t="shared" ca="1" si="15"/>
        <v/>
      </c>
      <c r="BU19" s="492" t="str">
        <f t="shared" ca="1" si="15"/>
        <v/>
      </c>
      <c r="BV19" s="492" t="str">
        <f t="shared" ca="1" si="15"/>
        <v/>
      </c>
      <c r="BW19" s="492" t="str">
        <f t="shared" ca="1" si="15"/>
        <v/>
      </c>
      <c r="BX19" s="492" t="str">
        <f t="shared" ca="1" si="15"/>
        <v/>
      </c>
      <c r="BY19" s="492" t="str">
        <f t="shared" ca="1" si="15"/>
        <v>GBF535/2400</v>
      </c>
    </row>
    <row r="20" spans="1:77" ht="15.75" customHeight="1" x14ac:dyDescent="0.25">
      <c r="A20" s="619" t="s">
        <v>113</v>
      </c>
      <c r="B20" s="3" t="s">
        <v>114</v>
      </c>
      <c r="E20" s="337">
        <v>1</v>
      </c>
      <c r="F20" s="337">
        <v>2.4</v>
      </c>
      <c r="G20" s="337">
        <v>0</v>
      </c>
      <c r="H20" s="42">
        <f t="shared" si="4"/>
        <v>0</v>
      </c>
      <c r="I20" s="42">
        <f t="shared" si="4"/>
        <v>0</v>
      </c>
      <c r="J20" s="32" t="str">
        <f t="shared" ca="1" si="2"/>
        <v>OK</v>
      </c>
      <c r="K20" s="660">
        <f>MIN(SUM(H20:H25),SUM(I20:I25))</f>
        <v>0</v>
      </c>
      <c r="L20" s="663">
        <v>0</v>
      </c>
      <c r="M20" s="666" t="str">
        <f t="shared" ref="M20" si="27">IF(K20=0,"",MAX(100,0.5*MAX(H$3,I$3)/U$15))</f>
        <v/>
      </c>
      <c r="N20" s="666" t="str">
        <f>IF(K20=0,"",MAX(M20,L20*15))</f>
        <v/>
      </c>
      <c r="O20" s="616" t="str">
        <f>IF(K20=0,"",IF(M20&lt;=K20,"OK if internal bracing line", "NG if internal bracing line"))</f>
        <v/>
      </c>
      <c r="P20" s="46"/>
      <c r="Q20" s="46"/>
      <c r="R20" s="46"/>
      <c r="S20" s="46"/>
      <c r="T20" s="46"/>
      <c r="V20" s="20">
        <f t="shared" si="5"/>
        <v>0</v>
      </c>
      <c r="W20" s="27" t="str">
        <f ca="1">INDEX(INDIRECT($AI20),$AV$9+1,W$4)</f>
        <v>None</v>
      </c>
      <c r="X20" s="27" t="str">
        <f t="shared" ref="X20:AB20" ca="1" si="28">INDEX(INDIRECT($AI20),$AV$9+1,X$4)</f>
        <v>None</v>
      </c>
      <c r="Y20" s="27">
        <f t="shared" ca="1" si="28"/>
        <v>0</v>
      </c>
      <c r="Z20" s="27">
        <f t="shared" ca="1" si="28"/>
        <v>0</v>
      </c>
      <c r="AA20" s="27">
        <f t="shared" ca="1" si="28"/>
        <v>0</v>
      </c>
      <c r="AB20" s="27">
        <f t="shared" ca="1" si="28"/>
        <v>0</v>
      </c>
      <c r="AC20" s="29">
        <f t="shared" si="7"/>
        <v>0</v>
      </c>
      <c r="AD20" s="29">
        <f t="shared" si="8"/>
        <v>0</v>
      </c>
      <c r="AE20" s="47"/>
      <c r="AF20" s="47"/>
      <c r="AG20" s="491">
        <v>11</v>
      </c>
      <c r="AH20" s="485">
        <v>1</v>
      </c>
      <c r="AI20" s="485" t="str">
        <f t="shared" si="9"/>
        <v>None</v>
      </c>
      <c r="AJ20" s="492" t="str">
        <f t="shared" ca="1" si="18"/>
        <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
      </c>
      <c r="BH20" s="492" t="str">
        <f t="shared" ca="1" si="13"/>
        <v/>
      </c>
      <c r="BI20" s="492" t="str">
        <f t="shared" ca="1" si="13"/>
        <v/>
      </c>
      <c r="BJ20" s="492" t="str">
        <f t="shared" ca="1" si="13"/>
        <v/>
      </c>
      <c r="BK20" s="492" t="str">
        <f t="shared" ca="1" si="13"/>
        <v/>
      </c>
      <c r="BL20" s="492" t="str">
        <f t="shared" ca="1" si="13"/>
        <v/>
      </c>
      <c r="BM20" s="492" t="str">
        <f t="shared" ca="1" si="13"/>
        <v/>
      </c>
      <c r="BN20" s="493" t="str">
        <f t="shared" ca="1" si="15"/>
        <v/>
      </c>
      <c r="BO20" s="493" t="str">
        <f t="shared" ca="1" si="15"/>
        <v/>
      </c>
      <c r="BP20" s="493" t="str">
        <f t="shared" ca="1" si="15"/>
        <v/>
      </c>
      <c r="BQ20" s="493" t="str">
        <f t="shared" ca="1" si="15"/>
        <v>UB1FR 0.4-1.2</v>
      </c>
      <c r="BR20" s="493" t="str">
        <f t="shared" ca="1" si="15"/>
        <v/>
      </c>
      <c r="BS20" s="493" t="str">
        <f t="shared" ca="1" si="15"/>
        <v/>
      </c>
      <c r="BT20" s="492" t="str">
        <f t="shared" ca="1" si="15"/>
        <v/>
      </c>
      <c r="BU20" s="492" t="str">
        <f t="shared" ca="1" si="15"/>
        <v/>
      </c>
      <c r="BV20" s="492" t="str">
        <f t="shared" ca="1" si="15"/>
        <v/>
      </c>
      <c r="BW20" s="492" t="str">
        <f t="shared" ca="1" si="15"/>
        <v/>
      </c>
      <c r="BX20" s="492" t="str">
        <f t="shared" ca="1" si="15"/>
        <v/>
      </c>
      <c r="BY20" s="492" t="str">
        <f t="shared" ca="1" si="15"/>
        <v>GBF535/2700</v>
      </c>
    </row>
    <row r="21" spans="1:77" x14ac:dyDescent="0.25">
      <c r="A21" s="620"/>
      <c r="B21" s="3" t="s">
        <v>115</v>
      </c>
      <c r="E21" s="337">
        <v>1</v>
      </c>
      <c r="F21" s="337">
        <v>2.4</v>
      </c>
      <c r="G21" s="337">
        <v>0</v>
      </c>
      <c r="H21" s="42">
        <f t="shared" si="4"/>
        <v>0</v>
      </c>
      <c r="I21" s="42">
        <f t="shared" si="4"/>
        <v>0</v>
      </c>
      <c r="J21" s="32" t="str">
        <f t="shared" ca="1" si="2"/>
        <v>OK</v>
      </c>
      <c r="K21" s="661"/>
      <c r="L21" s="664"/>
      <c r="M21" s="667"/>
      <c r="N21" s="671"/>
      <c r="O21" s="617"/>
      <c r="P21" s="46"/>
      <c r="Q21" s="46"/>
      <c r="R21" s="46"/>
      <c r="S21" s="46"/>
      <c r="T21" s="46"/>
      <c r="V21" s="20">
        <f t="shared" si="5"/>
        <v>0</v>
      </c>
      <c r="W21" s="27" t="str">
        <f ca="1">INDEX(INDIRECT($AI21),$AW$9+1,W$4)</f>
        <v>None</v>
      </c>
      <c r="X21" s="27" t="str">
        <f t="shared" ref="X21:AB21" ca="1" si="29">INDEX(INDIRECT($AI21),$AW$9+1,X$4)</f>
        <v>None</v>
      </c>
      <c r="Y21" s="27">
        <f t="shared" ca="1" si="29"/>
        <v>0</v>
      </c>
      <c r="Z21" s="27">
        <f t="shared" ca="1" si="29"/>
        <v>0</v>
      </c>
      <c r="AA21" s="27">
        <f t="shared" ca="1" si="29"/>
        <v>0</v>
      </c>
      <c r="AB21" s="27">
        <f t="shared" ca="1" si="29"/>
        <v>0</v>
      </c>
      <c r="AC21" s="29">
        <f t="shared" si="7"/>
        <v>0</v>
      </c>
      <c r="AD21" s="29">
        <f t="shared" si="8"/>
        <v>0</v>
      </c>
      <c r="AE21" s="47"/>
      <c r="AF21" s="47"/>
      <c r="AG21" s="491">
        <v>12</v>
      </c>
      <c r="AH21" s="485">
        <v>1</v>
      </c>
      <c r="AI21" s="485" t="str">
        <f t="shared" si="9"/>
        <v>None</v>
      </c>
      <c r="AJ21" s="492" t="str">
        <f t="shared" ca="1" si="18"/>
        <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
      </c>
      <c r="BH21" s="492" t="str">
        <f t="shared" ca="1" si="13"/>
        <v/>
      </c>
      <c r="BI21" s="492" t="str">
        <f t="shared" ca="1" si="13"/>
        <v/>
      </c>
      <c r="BJ21" s="492" t="str">
        <f t="shared" ca="1" si="13"/>
        <v/>
      </c>
      <c r="BK21" s="492" t="str">
        <f t="shared" ca="1" si="13"/>
        <v/>
      </c>
      <c r="BL21" s="492" t="str">
        <f t="shared" ca="1" si="13"/>
        <v/>
      </c>
      <c r="BM21" s="492" t="str">
        <f t="shared" ca="1" si="13"/>
        <v/>
      </c>
      <c r="BN21" s="493" t="str">
        <f t="shared" ca="1" si="15"/>
        <v/>
      </c>
      <c r="BO21" s="493" t="str">
        <f t="shared" ca="1" si="15"/>
        <v/>
      </c>
      <c r="BP21" s="493" t="str">
        <f t="shared" ca="1" si="15"/>
        <v/>
      </c>
      <c r="BQ21" s="493" t="str">
        <f t="shared" ca="1" si="15"/>
        <v>UB1FR 1.2-4.8</v>
      </c>
      <c r="BR21" s="493" t="str">
        <f t="shared" ca="1" si="15"/>
        <v/>
      </c>
      <c r="BS21" s="493" t="str">
        <f t="shared" ca="1" si="15"/>
        <v/>
      </c>
      <c r="BT21" s="492" t="str">
        <f t="shared" ca="1" si="15"/>
        <v/>
      </c>
      <c r="BU21" s="492" t="str">
        <f t="shared" ca="1" si="15"/>
        <v/>
      </c>
      <c r="BV21" s="492" t="str">
        <f t="shared" ca="1" si="15"/>
        <v/>
      </c>
      <c r="BW21" s="492" t="str">
        <f t="shared" ca="1" si="15"/>
        <v/>
      </c>
      <c r="BX21" s="492" t="str">
        <f t="shared" ca="1" si="15"/>
        <v/>
      </c>
      <c r="BY21" s="492" t="str">
        <f t="shared" ca="1" si="15"/>
        <v>GBF535/3000</v>
      </c>
    </row>
    <row r="22" spans="1:77" x14ac:dyDescent="0.25">
      <c r="A22" s="620"/>
      <c r="B22" s="3" t="s">
        <v>116</v>
      </c>
      <c r="E22" s="337">
        <v>1</v>
      </c>
      <c r="F22" s="337">
        <v>2.4</v>
      </c>
      <c r="G22" s="337">
        <v>0</v>
      </c>
      <c r="H22" s="42">
        <f t="shared" si="4"/>
        <v>0</v>
      </c>
      <c r="I22" s="42">
        <f t="shared" si="4"/>
        <v>0</v>
      </c>
      <c r="J22" s="32" t="str">
        <f t="shared" ca="1" si="2"/>
        <v>OK</v>
      </c>
      <c r="K22" s="661"/>
      <c r="L22" s="664"/>
      <c r="M22" s="667"/>
      <c r="N22" s="671"/>
      <c r="O22" s="617"/>
      <c r="P22" s="46"/>
      <c r="Q22" s="46"/>
      <c r="R22" s="46"/>
      <c r="S22" s="46"/>
      <c r="T22" s="46"/>
      <c r="V22" s="20">
        <f t="shared" si="5"/>
        <v>0</v>
      </c>
      <c r="W22" s="27" t="str">
        <f ca="1">INDEX(INDIRECT($AI22),$AX$9+1,W$4)</f>
        <v>None</v>
      </c>
      <c r="X22" s="27" t="str">
        <f t="shared" ref="X22:AB22" ca="1" si="30">INDEX(INDIRECT($AI22),$AX$9+1,X$4)</f>
        <v>None</v>
      </c>
      <c r="Y22" s="27">
        <f t="shared" ca="1" si="30"/>
        <v>0</v>
      </c>
      <c r="Z22" s="27">
        <f t="shared" ca="1" si="30"/>
        <v>0</v>
      </c>
      <c r="AA22" s="27">
        <f t="shared" ca="1" si="30"/>
        <v>0</v>
      </c>
      <c r="AB22" s="27">
        <f t="shared" ca="1" si="30"/>
        <v>0</v>
      </c>
      <c r="AC22" s="29">
        <f t="shared" si="7"/>
        <v>0</v>
      </c>
      <c r="AD22" s="29">
        <f t="shared" si="8"/>
        <v>0</v>
      </c>
      <c r="AE22" s="47"/>
      <c r="AF22" s="47"/>
      <c r="AG22" s="491">
        <v>13</v>
      </c>
      <c r="AH22" s="485">
        <v>1</v>
      </c>
      <c r="AI22" s="485" t="str">
        <f t="shared" si="9"/>
        <v>None</v>
      </c>
      <c r="AJ22" s="492" t="str">
        <f t="shared" ca="1" si="18"/>
        <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
      </c>
      <c r="BH22" s="492" t="str">
        <f t="shared" ca="1" si="13"/>
        <v/>
      </c>
      <c r="BI22" s="492" t="str">
        <f t="shared" ca="1" si="13"/>
        <v/>
      </c>
      <c r="BJ22" s="492" t="str">
        <f t="shared" ca="1" si="13"/>
        <v/>
      </c>
      <c r="BK22" s="492" t="str">
        <f t="shared" ca="1" si="13"/>
        <v/>
      </c>
      <c r="BL22" s="492" t="str">
        <f t="shared" ca="1" si="13"/>
        <v/>
      </c>
      <c r="BM22" s="492" t="str">
        <f t="shared" ca="1" si="13"/>
        <v/>
      </c>
      <c r="BN22" s="493" t="str">
        <f t="shared" ca="1" si="15"/>
        <v/>
      </c>
      <c r="BO22" s="493" t="str">
        <f t="shared" ca="1" si="15"/>
        <v/>
      </c>
      <c r="BP22" s="493" t="str">
        <f t="shared" ca="1" si="15"/>
        <v/>
      </c>
      <c r="BQ22" s="493" t="str">
        <f t="shared" ca="1" si="15"/>
        <v>UB2FR 0.4-1.2</v>
      </c>
      <c r="BR22" s="493" t="str">
        <f t="shared" ca="1" si="15"/>
        <v/>
      </c>
      <c r="BS22" s="493" t="str">
        <f t="shared" ca="1" si="15"/>
        <v/>
      </c>
      <c r="BT22" s="492" t="str">
        <f t="shared" ca="1" si="15"/>
        <v/>
      </c>
      <c r="BU22" s="492" t="str">
        <f t="shared" ca="1" si="15"/>
        <v/>
      </c>
      <c r="BV22" s="492" t="str">
        <f t="shared" ca="1" si="15"/>
        <v/>
      </c>
      <c r="BW22" s="492" t="str">
        <f t="shared" ca="1" si="15"/>
        <v/>
      </c>
      <c r="BX22" s="492" t="str">
        <f t="shared" ca="1" si="15"/>
        <v/>
      </c>
      <c r="BY22" s="492" t="str">
        <f t="shared" ca="1" si="15"/>
        <v>GBF600S/2100</v>
      </c>
    </row>
    <row r="23" spans="1:77" ht="15" customHeight="1" x14ac:dyDescent="0.25">
      <c r="A23" s="620"/>
      <c r="B23" s="3" t="s">
        <v>117</v>
      </c>
      <c r="E23" s="337">
        <v>1</v>
      </c>
      <c r="F23" s="337">
        <v>2.4</v>
      </c>
      <c r="G23" s="337">
        <v>0</v>
      </c>
      <c r="H23" s="42">
        <f t="shared" si="4"/>
        <v>0</v>
      </c>
      <c r="I23" s="42">
        <f t="shared" si="4"/>
        <v>0</v>
      </c>
      <c r="J23" s="32" t="str">
        <f t="shared" ca="1" si="2"/>
        <v>OK</v>
      </c>
      <c r="K23" s="661"/>
      <c r="L23" s="664"/>
      <c r="M23" s="667"/>
      <c r="N23" s="671"/>
      <c r="O23" s="616" t="str">
        <f>IF(K20=0,"",IF(N20&lt;=K20,"OK if external bracing line", "NG if external bracing line"))</f>
        <v/>
      </c>
      <c r="P23" s="46"/>
      <c r="Q23" s="46"/>
      <c r="R23" s="46"/>
      <c r="S23" s="46"/>
      <c r="T23" s="46"/>
      <c r="V23" s="20">
        <f t="shared" si="5"/>
        <v>0</v>
      </c>
      <c r="W23" s="27" t="str">
        <f ca="1">INDEX(INDIRECT($AI23),$AY$9+1,W$4)</f>
        <v>None</v>
      </c>
      <c r="X23" s="27" t="str">
        <f t="shared" ref="X23:AB23" ca="1" si="31">INDEX(INDIRECT($AI23),$AY$9+1,X$4)</f>
        <v>None</v>
      </c>
      <c r="Y23" s="27">
        <f t="shared" ca="1" si="31"/>
        <v>0</v>
      </c>
      <c r="Z23" s="27">
        <f t="shared" ca="1" si="31"/>
        <v>0</v>
      </c>
      <c r="AA23" s="27">
        <f t="shared" ca="1" si="31"/>
        <v>0</v>
      </c>
      <c r="AB23" s="27">
        <f t="shared" ca="1" si="31"/>
        <v>0</v>
      </c>
      <c r="AC23" s="29">
        <f t="shared" si="7"/>
        <v>0</v>
      </c>
      <c r="AD23" s="29">
        <f t="shared" si="8"/>
        <v>0</v>
      </c>
      <c r="AE23" s="47"/>
      <c r="AF23" s="47"/>
      <c r="AG23" s="491">
        <v>14</v>
      </c>
      <c r="AH23" s="485">
        <v>1</v>
      </c>
      <c r="AI23" s="485" t="str">
        <f t="shared" si="9"/>
        <v>None</v>
      </c>
      <c r="AJ23" s="492" t="str">
        <f t="shared" ca="1" si="18"/>
        <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
      </c>
      <c r="BH23" s="492" t="str">
        <f t="shared" ca="1" si="13"/>
        <v/>
      </c>
      <c r="BI23" s="492" t="str">
        <f t="shared" ca="1" si="13"/>
        <v/>
      </c>
      <c r="BJ23" s="492" t="str">
        <f t="shared" ca="1" si="13"/>
        <v/>
      </c>
      <c r="BK23" s="492" t="str">
        <f t="shared" ca="1" si="13"/>
        <v/>
      </c>
      <c r="BL23" s="492" t="str">
        <f t="shared" ca="1" si="13"/>
        <v/>
      </c>
      <c r="BM23" s="492" t="str">
        <f t="shared" ca="1" si="13"/>
        <v/>
      </c>
      <c r="BN23" s="493" t="str">
        <f t="shared" ca="1" si="15"/>
        <v/>
      </c>
      <c r="BO23" s="493" t="str">
        <f t="shared" ca="1" si="15"/>
        <v/>
      </c>
      <c r="BP23" s="493" t="str">
        <f t="shared" ca="1" si="15"/>
        <v/>
      </c>
      <c r="BQ23" s="493" t="str">
        <f t="shared" ca="1" si="15"/>
        <v>UB2FR 1.2-2.4</v>
      </c>
      <c r="BR23" s="493" t="str">
        <f t="shared" ca="1" si="15"/>
        <v/>
      </c>
      <c r="BS23" s="493" t="str">
        <f t="shared" ca="1" si="15"/>
        <v/>
      </c>
      <c r="BT23" s="492" t="str">
        <f t="shared" ca="1" si="15"/>
        <v/>
      </c>
      <c r="BU23" s="492" t="str">
        <f t="shared" ca="1" si="15"/>
        <v/>
      </c>
      <c r="BV23" s="492" t="str">
        <f t="shared" ca="1" si="15"/>
        <v/>
      </c>
      <c r="BW23" s="492" t="str">
        <f t="shared" ca="1" si="15"/>
        <v/>
      </c>
      <c r="BX23" s="492" t="str">
        <f t="shared" ca="1" si="15"/>
        <v/>
      </c>
      <c r="BY23" s="492" t="str">
        <f t="shared" ca="1" si="15"/>
        <v>GBF600/2400</v>
      </c>
    </row>
    <row r="24" spans="1:77" x14ac:dyDescent="0.25">
      <c r="A24" s="620"/>
      <c r="B24" s="3" t="s">
        <v>118</v>
      </c>
      <c r="E24" s="337">
        <v>1</v>
      </c>
      <c r="F24" s="337">
        <v>2.4</v>
      </c>
      <c r="G24" s="337">
        <v>0</v>
      </c>
      <c r="H24" s="42">
        <f t="shared" si="4"/>
        <v>0</v>
      </c>
      <c r="I24" s="42">
        <f t="shared" si="4"/>
        <v>0</v>
      </c>
      <c r="J24" s="32" t="str">
        <f t="shared" ca="1" si="2"/>
        <v>OK</v>
      </c>
      <c r="K24" s="661"/>
      <c r="L24" s="664"/>
      <c r="M24" s="667"/>
      <c r="N24" s="671"/>
      <c r="O24" s="617"/>
      <c r="P24" s="46"/>
      <c r="Q24" s="46"/>
      <c r="R24" s="46"/>
      <c r="S24" s="46"/>
      <c r="T24" s="46"/>
      <c r="V24" s="20">
        <f t="shared" si="5"/>
        <v>0</v>
      </c>
      <c r="W24" s="27" t="str">
        <f ca="1">INDEX(INDIRECT($AI24),$AZ$9+1,W$4)</f>
        <v>None</v>
      </c>
      <c r="X24" s="27" t="str">
        <f t="shared" ref="X24:AB24" ca="1" si="32">INDEX(INDIRECT($AI24),$AZ$9+1,X$4)</f>
        <v>None</v>
      </c>
      <c r="Y24" s="27">
        <f t="shared" ca="1" si="32"/>
        <v>0</v>
      </c>
      <c r="Z24" s="27">
        <f t="shared" ca="1" si="32"/>
        <v>0</v>
      </c>
      <c r="AA24" s="27">
        <f t="shared" ca="1" si="32"/>
        <v>0</v>
      </c>
      <c r="AB24" s="27">
        <f t="shared" ca="1" si="32"/>
        <v>0</v>
      </c>
      <c r="AC24" s="29">
        <f t="shared" si="7"/>
        <v>0</v>
      </c>
      <c r="AD24" s="29">
        <f t="shared" si="8"/>
        <v>0</v>
      </c>
      <c r="AE24" s="47"/>
      <c r="AF24" s="47"/>
      <c r="AG24" s="491">
        <v>15</v>
      </c>
      <c r="AH24" s="485">
        <v>1</v>
      </c>
      <c r="AI24" s="485" t="str">
        <f t="shared" si="9"/>
        <v>None</v>
      </c>
      <c r="AJ24" s="492" t="str">
        <f t="shared" ca="1" si="18"/>
        <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
      </c>
      <c r="BH24" s="492" t="str">
        <f t="shared" ca="1" si="13"/>
        <v/>
      </c>
      <c r="BI24" s="492" t="str">
        <f t="shared" ca="1" si="13"/>
        <v/>
      </c>
      <c r="BJ24" s="492" t="str">
        <f t="shared" ca="1" si="13"/>
        <v/>
      </c>
      <c r="BK24" s="492" t="str">
        <f t="shared" ca="1" si="13"/>
        <v/>
      </c>
      <c r="BL24" s="492" t="str">
        <f t="shared" ca="1" si="13"/>
        <v/>
      </c>
      <c r="BM24" s="492" t="str">
        <f t="shared" ca="1" si="13"/>
        <v/>
      </c>
      <c r="BN24" s="493" t="str">
        <f t="shared" ca="1" si="15"/>
        <v/>
      </c>
      <c r="BO24" s="493" t="str">
        <f t="shared" ca="1" si="15"/>
        <v/>
      </c>
      <c r="BP24" s="493" t="str">
        <f t="shared" ca="1" si="15"/>
        <v/>
      </c>
      <c r="BQ24" s="493" t="str">
        <f t="shared" ca="1" si="15"/>
        <v>UBFRP 0.4-1.2</v>
      </c>
      <c r="BR24" s="493" t="str">
        <f t="shared" ca="1" si="15"/>
        <v/>
      </c>
      <c r="BS24" s="493" t="str">
        <f t="shared" ca="1" si="15"/>
        <v/>
      </c>
      <c r="BT24" s="492" t="str">
        <f t="shared" ca="1" si="15"/>
        <v/>
      </c>
      <c r="BU24" s="492" t="str">
        <f t="shared" ca="1" si="15"/>
        <v/>
      </c>
      <c r="BV24" s="492" t="str">
        <f t="shared" ca="1" si="15"/>
        <v/>
      </c>
      <c r="BW24" s="492" t="str">
        <f t="shared" ca="1" si="15"/>
        <v/>
      </c>
      <c r="BX24" s="492" t="str">
        <f t="shared" ca="1" si="15"/>
        <v/>
      </c>
      <c r="BY24" s="492" t="str">
        <f t="shared" ca="1" si="15"/>
        <v>GBF600/2700</v>
      </c>
    </row>
    <row r="25" spans="1:77" x14ac:dyDescent="0.25">
      <c r="A25" s="620"/>
      <c r="B25" s="3" t="s">
        <v>119</v>
      </c>
      <c r="E25" s="337">
        <v>1</v>
      </c>
      <c r="F25" s="337">
        <v>2.4</v>
      </c>
      <c r="G25" s="337">
        <v>0</v>
      </c>
      <c r="H25" s="42">
        <f t="shared" si="4"/>
        <v>0</v>
      </c>
      <c r="I25" s="42">
        <f t="shared" si="4"/>
        <v>0</v>
      </c>
      <c r="J25" s="32" t="str">
        <f t="shared" ca="1" si="2"/>
        <v>OK</v>
      </c>
      <c r="K25" s="662"/>
      <c r="L25" s="665"/>
      <c r="M25" s="668"/>
      <c r="N25" s="672"/>
      <c r="O25" s="617"/>
      <c r="P25" s="46"/>
      <c r="Q25" s="46"/>
      <c r="R25" s="46"/>
      <c r="S25" s="46"/>
      <c r="T25" s="46"/>
      <c r="V25" s="20">
        <f t="shared" si="5"/>
        <v>0</v>
      </c>
      <c r="W25" s="27" t="str">
        <f ca="1">INDEX(INDIRECT($AI25),$BA$9+1,W$4)</f>
        <v>None</v>
      </c>
      <c r="X25" s="27" t="str">
        <f t="shared" ref="X25:AB25" ca="1" si="33">INDEX(INDIRECT($AI25),$BA$9+1,X$4)</f>
        <v>None</v>
      </c>
      <c r="Y25" s="27">
        <f t="shared" ca="1" si="33"/>
        <v>0</v>
      </c>
      <c r="Z25" s="27">
        <f t="shared" ca="1" si="33"/>
        <v>0</v>
      </c>
      <c r="AA25" s="27">
        <f t="shared" ca="1" si="33"/>
        <v>0</v>
      </c>
      <c r="AB25" s="27">
        <f t="shared" ca="1" si="33"/>
        <v>0</v>
      </c>
      <c r="AC25" s="29">
        <f t="shared" si="7"/>
        <v>0</v>
      </c>
      <c r="AD25" s="29">
        <f t="shared" si="8"/>
        <v>0</v>
      </c>
      <c r="AE25" s="47"/>
      <c r="AF25" s="47"/>
      <c r="AG25" s="491">
        <v>16</v>
      </c>
      <c r="AH25" s="485">
        <v>1</v>
      </c>
      <c r="AI25" s="485" t="str">
        <f t="shared" si="9"/>
        <v>None</v>
      </c>
      <c r="AJ25" s="492" t="str">
        <f t="shared" ca="1" si="18"/>
        <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
      </c>
      <c r="BH25" s="492" t="str">
        <f t="shared" ca="1" si="13"/>
        <v/>
      </c>
      <c r="BI25" s="492" t="str">
        <f t="shared" ca="1" si="13"/>
        <v/>
      </c>
      <c r="BJ25" s="492" t="str">
        <f t="shared" ca="1" si="13"/>
        <v/>
      </c>
      <c r="BK25" s="492" t="str">
        <f t="shared" ca="1" si="13"/>
        <v/>
      </c>
      <c r="BL25" s="492" t="str">
        <f t="shared" ca="1" si="13"/>
        <v/>
      </c>
      <c r="BM25" s="492" t="str">
        <f t="shared" ca="1" si="13"/>
        <v/>
      </c>
      <c r="BN25" s="493" t="str">
        <f t="shared" ca="1" si="15"/>
        <v/>
      </c>
      <c r="BO25" s="493" t="str">
        <f t="shared" ca="1" si="15"/>
        <v/>
      </c>
      <c r="BP25" s="493" t="str">
        <f t="shared" ca="1" si="15"/>
        <v/>
      </c>
      <c r="BQ25" s="493" t="str">
        <f t="shared" ca="1" si="15"/>
        <v>UBFRP 1.2-2.4</v>
      </c>
      <c r="BR25" s="493" t="str">
        <f t="shared" ca="1" si="15"/>
        <v/>
      </c>
      <c r="BS25" s="493" t="str">
        <f t="shared" ca="1" si="15"/>
        <v/>
      </c>
      <c r="BT25" s="492" t="str">
        <f t="shared" ca="1" si="15"/>
        <v/>
      </c>
      <c r="BU25" s="492" t="str">
        <f t="shared" ca="1" si="15"/>
        <v/>
      </c>
      <c r="BV25" s="492" t="str">
        <f t="shared" ca="1" si="15"/>
        <v/>
      </c>
      <c r="BW25" s="492" t="str">
        <f t="shared" ca="1" si="15"/>
        <v/>
      </c>
      <c r="BX25" s="492" t="str">
        <f t="shared" ca="1" si="15"/>
        <v/>
      </c>
      <c r="BY25" s="492" t="str">
        <f t="shared" ca="1" si="15"/>
        <v>GBF600/3000</v>
      </c>
    </row>
    <row r="26" spans="1:77" ht="15.75" customHeight="1" x14ac:dyDescent="0.25">
      <c r="A26" s="619" t="s">
        <v>120</v>
      </c>
      <c r="B26" s="3" t="s">
        <v>121</v>
      </c>
      <c r="E26" s="337">
        <v>1</v>
      </c>
      <c r="F26" s="337">
        <v>2.4</v>
      </c>
      <c r="G26" s="337">
        <v>0</v>
      </c>
      <c r="H26" s="42">
        <f t="shared" si="4"/>
        <v>0</v>
      </c>
      <c r="I26" s="42">
        <f t="shared" si="4"/>
        <v>0</v>
      </c>
      <c r="J26" s="32" t="str">
        <f t="shared" ca="1" si="2"/>
        <v>OK</v>
      </c>
      <c r="K26" s="660">
        <f>MIN(SUM(H26:H31),SUM(I26:I31))</f>
        <v>0</v>
      </c>
      <c r="L26" s="663">
        <v>0</v>
      </c>
      <c r="M26" s="666" t="str">
        <f t="shared" ref="M26" si="34">IF(K26=0,"",MAX(100,0.5*MAX(H$3,I$3)/U$15))</f>
        <v/>
      </c>
      <c r="N26" s="666" t="str">
        <f>IF(K26=0,"",MAX(M26,L26*15))</f>
        <v/>
      </c>
      <c r="O26" s="616" t="str">
        <f>IF(K26=0,"",IF(M26&lt;=K26,"OK if internal bracing line", "NG if internal bracing line"))</f>
        <v/>
      </c>
      <c r="P26" s="46"/>
      <c r="Q26" s="46"/>
      <c r="R26" s="46"/>
      <c r="S26" s="46"/>
      <c r="T26" s="46"/>
      <c r="V26" s="20">
        <f t="shared" si="5"/>
        <v>0</v>
      </c>
      <c r="W26" s="27" t="str">
        <f ca="1">INDEX(INDIRECT($AI26),$BB$9+1,W$4)</f>
        <v>None</v>
      </c>
      <c r="X26" s="27" t="str">
        <f t="shared" ref="X26:AB26" ca="1" si="35">INDEX(INDIRECT($AI26),$BB$9+1,X$4)</f>
        <v>None</v>
      </c>
      <c r="Y26" s="27">
        <f t="shared" ca="1" si="35"/>
        <v>0</v>
      </c>
      <c r="Z26" s="27">
        <f t="shared" ca="1" si="35"/>
        <v>0</v>
      </c>
      <c r="AA26" s="27">
        <f t="shared" ca="1" si="35"/>
        <v>0</v>
      </c>
      <c r="AB26" s="27">
        <f t="shared" ca="1" si="35"/>
        <v>0</v>
      </c>
      <c r="AC26" s="29">
        <f t="shared" si="7"/>
        <v>0</v>
      </c>
      <c r="AD26" s="29">
        <f t="shared" si="8"/>
        <v>0</v>
      </c>
      <c r="AE26" s="47"/>
      <c r="AF26" s="47"/>
      <c r="AG26" s="491">
        <v>17</v>
      </c>
      <c r="AH26" s="485">
        <v>1</v>
      </c>
      <c r="AI26" s="485" t="str">
        <f t="shared" si="9"/>
        <v>None</v>
      </c>
      <c r="AJ26" s="492" t="str">
        <f t="shared" ca="1" si="18"/>
        <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
      </c>
      <c r="BJ26" s="492" t="str">
        <f t="shared" ca="1" si="13"/>
        <v/>
      </c>
      <c r="BK26" s="492" t="str">
        <f t="shared" ca="1" si="13"/>
        <v/>
      </c>
      <c r="BL26" s="492" t="str">
        <f t="shared" ca="1" si="13"/>
        <v/>
      </c>
      <c r="BM26" s="492" t="str">
        <f t="shared" ca="1" si="13"/>
        <v/>
      </c>
      <c r="BN26" s="493" t="str">
        <f t="shared" ca="1" si="15"/>
        <v/>
      </c>
      <c r="BO26" s="493" t="str">
        <f t="shared" ca="1" si="15"/>
        <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GBPF/2400</v>
      </c>
    </row>
    <row r="27" spans="1:77" x14ac:dyDescent="0.25">
      <c r="A27" s="620"/>
      <c r="B27" s="3" t="s">
        <v>122</v>
      </c>
      <c r="E27" s="337">
        <v>1</v>
      </c>
      <c r="F27" s="337">
        <v>2.4</v>
      </c>
      <c r="G27" s="337">
        <v>0</v>
      </c>
      <c r="H27" s="42">
        <f t="shared" si="4"/>
        <v>0</v>
      </c>
      <c r="I27" s="42">
        <f t="shared" si="4"/>
        <v>0</v>
      </c>
      <c r="J27" s="32" t="str">
        <f t="shared" ca="1" si="2"/>
        <v>OK</v>
      </c>
      <c r="K27" s="661"/>
      <c r="L27" s="664"/>
      <c r="M27" s="667"/>
      <c r="N27" s="667"/>
      <c r="O27" s="617"/>
      <c r="P27" s="46"/>
      <c r="Q27" s="46"/>
      <c r="R27" s="46"/>
      <c r="S27" s="46"/>
      <c r="T27" s="46"/>
      <c r="V27" s="20">
        <f t="shared" si="5"/>
        <v>0</v>
      </c>
      <c r="W27" s="27" t="str">
        <f ca="1">INDEX(INDIRECT($AI27),$BC$9+1,W$4)</f>
        <v>None</v>
      </c>
      <c r="X27" s="27" t="str">
        <f t="shared" ref="X27:AB27" ca="1" si="36">INDEX(INDIRECT($AI27),$BC$9+1,X$4)</f>
        <v>None</v>
      </c>
      <c r="Y27" s="27">
        <f t="shared" ca="1" si="36"/>
        <v>0</v>
      </c>
      <c r="Z27" s="27">
        <f t="shared" ca="1" si="36"/>
        <v>0</v>
      </c>
      <c r="AA27" s="27">
        <f t="shared" ca="1" si="36"/>
        <v>0</v>
      </c>
      <c r="AB27" s="27">
        <f t="shared" ca="1" si="36"/>
        <v>0</v>
      </c>
      <c r="AC27" s="29">
        <f t="shared" si="7"/>
        <v>0</v>
      </c>
      <c r="AD27" s="29">
        <f t="shared" si="8"/>
        <v>0</v>
      </c>
      <c r="AE27" s="47"/>
      <c r="AF27" s="47"/>
      <c r="AG27" s="491">
        <v>18</v>
      </c>
      <c r="AH27" s="485">
        <v>1</v>
      </c>
      <c r="AI27" s="485" t="str">
        <f t="shared" si="9"/>
        <v>None</v>
      </c>
      <c r="AJ27" s="492" t="str">
        <f t="shared" ca="1" si="18"/>
        <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7">IF(INDEX(INDIRECT(AZ$7),$AG27,2)="","",INDEX(INDIRECT(AZ$7),$AG27,2))</f>
        <v/>
      </c>
      <c r="BA27" s="492" t="str">
        <f t="shared" ca="1" si="37"/>
        <v/>
      </c>
      <c r="BB27" s="493" t="str">
        <f t="shared" ca="1" si="37"/>
        <v/>
      </c>
      <c r="BC27" s="493" t="str">
        <f t="shared" ca="1" si="37"/>
        <v/>
      </c>
      <c r="BD27" s="493" t="str">
        <f t="shared" ca="1" si="37"/>
        <v/>
      </c>
      <c r="BE27" s="493" t="str">
        <f t="shared" ca="1" si="37"/>
        <v/>
      </c>
      <c r="BF27" s="493" t="str">
        <f t="shared" ca="1" si="37"/>
        <v/>
      </c>
      <c r="BG27" s="493" t="str">
        <f t="shared" ca="1" si="37"/>
        <v/>
      </c>
      <c r="BH27" s="492" t="str">
        <f t="shared" ca="1" si="37"/>
        <v/>
      </c>
      <c r="BI27" s="492" t="str">
        <f t="shared" ca="1" si="37"/>
        <v/>
      </c>
      <c r="BJ27" s="492" t="str">
        <f t="shared" ca="1" si="37"/>
        <v/>
      </c>
      <c r="BK27" s="492" t="str">
        <f t="shared" ca="1" si="37"/>
        <v/>
      </c>
      <c r="BL27" s="492" t="str">
        <f t="shared" ref="BL27:BY41" ca="1" si="38">IF(INDEX(INDIRECT(BL$7),$AG27,2)="","",INDEX(INDIRECT(BL$7),$AG27,2))</f>
        <v/>
      </c>
      <c r="BM27" s="492" t="str">
        <f t="shared" ca="1" si="38"/>
        <v/>
      </c>
      <c r="BN27" s="493" t="str">
        <f t="shared" ca="1" si="38"/>
        <v/>
      </c>
      <c r="BO27" s="493" t="str">
        <f t="shared" ca="1" si="38"/>
        <v/>
      </c>
      <c r="BP27" s="493" t="str">
        <f t="shared" ca="1" si="38"/>
        <v/>
      </c>
      <c r="BQ27" s="493" t="str">
        <f t="shared" ca="1" si="38"/>
        <v/>
      </c>
      <c r="BR27" s="493" t="str">
        <f t="shared" ca="1" si="38"/>
        <v/>
      </c>
      <c r="BS27" s="493" t="str">
        <f t="shared" ca="1" si="38"/>
        <v/>
      </c>
      <c r="BT27" s="492" t="str">
        <f t="shared" ca="1" si="38"/>
        <v/>
      </c>
      <c r="BU27" s="492" t="str">
        <f t="shared" ca="1" si="38"/>
        <v/>
      </c>
      <c r="BV27" s="492" t="str">
        <f t="shared" ca="1" si="38"/>
        <v/>
      </c>
      <c r="BW27" s="492" t="str">
        <f t="shared" ca="1" si="38"/>
        <v/>
      </c>
      <c r="BX27" s="492" t="str">
        <f t="shared" ca="1" si="38"/>
        <v/>
      </c>
      <c r="BY27" s="492" t="str">
        <f t="shared" ca="1" si="38"/>
        <v>GBPF/2700</v>
      </c>
    </row>
    <row r="28" spans="1:77" x14ac:dyDescent="0.25">
      <c r="A28" s="620"/>
      <c r="B28" s="3" t="s">
        <v>123</v>
      </c>
      <c r="E28" s="337">
        <v>1</v>
      </c>
      <c r="F28" s="337">
        <v>2.4</v>
      </c>
      <c r="G28" s="337">
        <v>0</v>
      </c>
      <c r="H28" s="42">
        <f t="shared" si="4"/>
        <v>0</v>
      </c>
      <c r="I28" s="42">
        <f t="shared" si="4"/>
        <v>0</v>
      </c>
      <c r="J28" s="32" t="str">
        <f t="shared" ca="1" si="2"/>
        <v>OK</v>
      </c>
      <c r="K28" s="661"/>
      <c r="L28" s="664"/>
      <c r="M28" s="667"/>
      <c r="N28" s="667"/>
      <c r="O28" s="617"/>
      <c r="P28" s="46"/>
      <c r="Q28" s="46"/>
      <c r="R28" s="46"/>
      <c r="S28" s="46"/>
      <c r="T28" s="46"/>
      <c r="V28" s="20">
        <f t="shared" si="5"/>
        <v>0</v>
      </c>
      <c r="W28" s="27" t="str">
        <f ca="1">INDEX(INDIRECT($AI28),$BD$9+1,W$4)</f>
        <v>None</v>
      </c>
      <c r="X28" s="27" t="str">
        <f t="shared" ref="X28:AB28" ca="1" si="39">INDEX(INDIRECT($AI28),$BD$9+1,X$4)</f>
        <v>None</v>
      </c>
      <c r="Y28" s="27">
        <f t="shared" ca="1" si="39"/>
        <v>0</v>
      </c>
      <c r="Z28" s="27">
        <f t="shared" ca="1" si="39"/>
        <v>0</v>
      </c>
      <c r="AA28" s="27">
        <f t="shared" ca="1" si="39"/>
        <v>0</v>
      </c>
      <c r="AB28" s="27">
        <f t="shared" ca="1" si="39"/>
        <v>0</v>
      </c>
      <c r="AC28" s="29">
        <f t="shared" si="7"/>
        <v>0</v>
      </c>
      <c r="AD28" s="29">
        <f t="shared" si="8"/>
        <v>0</v>
      </c>
      <c r="AE28" s="47"/>
      <c r="AF28" s="47"/>
      <c r="AG28" s="491">
        <v>19</v>
      </c>
      <c r="AH28" s="485">
        <v>1</v>
      </c>
      <c r="AI28" s="485" t="str">
        <f t="shared" si="9"/>
        <v>None</v>
      </c>
      <c r="AJ28" s="492" t="str">
        <f t="shared" ref="AJ28:AU41" ca="1" si="40">IF(INDEX(INDIRECT(AJ$7),$AG28,2)="","",INDEX(INDIRECT(AJ$7),$AG28,2))</f>
        <v/>
      </c>
      <c r="AK28" s="492" t="str">
        <f t="shared" ca="1" si="40"/>
        <v/>
      </c>
      <c r="AL28" s="492" t="str">
        <f t="shared" ca="1" si="40"/>
        <v/>
      </c>
      <c r="AM28" s="492" t="str">
        <f t="shared" ca="1" si="40"/>
        <v/>
      </c>
      <c r="AN28" s="492" t="str">
        <f t="shared" ca="1" si="40"/>
        <v/>
      </c>
      <c r="AO28" s="492" t="str">
        <f t="shared" ca="1" si="40"/>
        <v/>
      </c>
      <c r="AP28" s="493" t="str">
        <f t="shared" ca="1" si="40"/>
        <v/>
      </c>
      <c r="AQ28" s="493" t="str">
        <f t="shared" ca="1" si="40"/>
        <v/>
      </c>
      <c r="AR28" s="493" t="str">
        <f t="shared" ca="1" si="40"/>
        <v/>
      </c>
      <c r="AS28" s="493" t="str">
        <f t="shared" ca="1" si="40"/>
        <v/>
      </c>
      <c r="AT28" s="493" t="str">
        <f t="shared" ca="1" si="40"/>
        <v/>
      </c>
      <c r="AU28" s="493" t="str">
        <f t="shared" ca="1" si="40"/>
        <v/>
      </c>
      <c r="AV28" s="492" t="str">
        <f t="shared" ca="1" si="37"/>
        <v/>
      </c>
      <c r="AW28" s="492" t="str">
        <f t="shared" ca="1" si="37"/>
        <v/>
      </c>
      <c r="AX28" s="492" t="str">
        <f t="shared" ca="1" si="37"/>
        <v/>
      </c>
      <c r="AY28" s="492" t="str">
        <f t="shared" ca="1" si="37"/>
        <v/>
      </c>
      <c r="AZ28" s="492" t="str">
        <f t="shared" ca="1" si="37"/>
        <v/>
      </c>
      <c r="BA28" s="492" t="str">
        <f t="shared" ca="1" si="37"/>
        <v/>
      </c>
      <c r="BB28" s="493" t="str">
        <f t="shared" ca="1" si="37"/>
        <v/>
      </c>
      <c r="BC28" s="493" t="str">
        <f t="shared" ca="1" si="37"/>
        <v/>
      </c>
      <c r="BD28" s="493" t="str">
        <f t="shared" ca="1" si="37"/>
        <v/>
      </c>
      <c r="BE28" s="493" t="str">
        <f t="shared" ca="1" si="37"/>
        <v/>
      </c>
      <c r="BF28" s="493" t="str">
        <f t="shared" ca="1" si="37"/>
        <v/>
      </c>
      <c r="BG28" s="493" t="str">
        <f t="shared" ca="1" si="37"/>
        <v/>
      </c>
      <c r="BH28" s="492" t="str">
        <f t="shared" ca="1" si="37"/>
        <v/>
      </c>
      <c r="BI28" s="492" t="str">
        <f t="shared" ca="1" si="37"/>
        <v/>
      </c>
      <c r="BJ28" s="492" t="str">
        <f t="shared" ca="1" si="37"/>
        <v/>
      </c>
      <c r="BK28" s="492" t="str">
        <f t="shared" ca="1" si="37"/>
        <v/>
      </c>
      <c r="BL28" s="492" t="str">
        <f t="shared" ca="1" si="38"/>
        <v/>
      </c>
      <c r="BM28" s="492" t="str">
        <f t="shared" ca="1" si="38"/>
        <v/>
      </c>
      <c r="BN28" s="493" t="str">
        <f t="shared" ca="1" si="38"/>
        <v/>
      </c>
      <c r="BO28" s="493" t="str">
        <f t="shared" ca="1" si="38"/>
        <v/>
      </c>
      <c r="BP28" s="493" t="str">
        <f t="shared" ca="1" si="38"/>
        <v/>
      </c>
      <c r="BQ28" s="493" t="str">
        <f t="shared" ca="1" si="38"/>
        <v/>
      </c>
      <c r="BR28" s="493" t="str">
        <f t="shared" ca="1" si="38"/>
        <v/>
      </c>
      <c r="BS28" s="493" t="str">
        <f t="shared" ca="1" si="38"/>
        <v/>
      </c>
      <c r="BT28" s="492" t="str">
        <f t="shared" ca="1" si="38"/>
        <v/>
      </c>
      <c r="BU28" s="492" t="str">
        <f t="shared" ca="1" si="38"/>
        <v/>
      </c>
      <c r="BV28" s="492" t="str">
        <f t="shared" ca="1" si="38"/>
        <v/>
      </c>
      <c r="BW28" s="492" t="str">
        <f t="shared" ca="1" si="38"/>
        <v/>
      </c>
      <c r="BX28" s="492" t="str">
        <f t="shared" ca="1" si="38"/>
        <v/>
      </c>
      <c r="BY28" s="492" t="str">
        <f t="shared" ca="1" si="38"/>
        <v/>
      </c>
    </row>
    <row r="29" spans="1:77" ht="15" customHeight="1" x14ac:dyDescent="0.25">
      <c r="A29" s="620"/>
      <c r="B29" s="3" t="s">
        <v>124</v>
      </c>
      <c r="E29" s="337">
        <v>1</v>
      </c>
      <c r="F29" s="337">
        <v>2.4</v>
      </c>
      <c r="G29" s="337">
        <v>0</v>
      </c>
      <c r="H29" s="42">
        <f t="shared" si="4"/>
        <v>0</v>
      </c>
      <c r="I29" s="42">
        <f t="shared" si="4"/>
        <v>0</v>
      </c>
      <c r="J29" s="32" t="str">
        <f t="shared" ca="1" si="2"/>
        <v>OK</v>
      </c>
      <c r="K29" s="661"/>
      <c r="L29" s="664"/>
      <c r="M29" s="667"/>
      <c r="N29" s="667"/>
      <c r="O29" s="616" t="str">
        <f>IF(K26=0,"",IF(N26&lt;=K26,"OK if external bracing line", "NG if external bracing line"))</f>
        <v/>
      </c>
      <c r="P29" s="46"/>
      <c r="Q29" s="46"/>
      <c r="R29" s="46"/>
      <c r="S29" s="46"/>
      <c r="T29" s="46"/>
      <c r="V29" s="20">
        <f t="shared" si="5"/>
        <v>0</v>
      </c>
      <c r="W29" s="27" t="str">
        <f ca="1">INDEX(INDIRECT($AI29),$BE$9+1,W$4)</f>
        <v>None</v>
      </c>
      <c r="X29" s="27" t="str">
        <f t="shared" ref="X29:AB29" ca="1" si="41">INDEX(INDIRECT($AI29),$BE$9+1,X$4)</f>
        <v>None</v>
      </c>
      <c r="Y29" s="27">
        <f t="shared" ca="1" si="41"/>
        <v>0</v>
      </c>
      <c r="Z29" s="27">
        <f t="shared" ca="1" si="41"/>
        <v>0</v>
      </c>
      <c r="AA29" s="27">
        <f t="shared" ca="1" si="41"/>
        <v>0</v>
      </c>
      <c r="AB29" s="27">
        <f t="shared" ca="1" si="41"/>
        <v>0</v>
      </c>
      <c r="AC29" s="29">
        <f t="shared" si="7"/>
        <v>0</v>
      </c>
      <c r="AD29" s="29">
        <f t="shared" si="8"/>
        <v>0</v>
      </c>
      <c r="AE29" s="47"/>
      <c r="AF29" s="47"/>
      <c r="AG29" s="491">
        <v>20</v>
      </c>
      <c r="AH29" s="485">
        <v>1</v>
      </c>
      <c r="AI29" s="485" t="str">
        <f t="shared" si="9"/>
        <v>None</v>
      </c>
      <c r="AJ29" s="492" t="str">
        <f t="shared" ca="1" si="40"/>
        <v/>
      </c>
      <c r="AK29" s="492" t="str">
        <f t="shared" ca="1" si="40"/>
        <v/>
      </c>
      <c r="AL29" s="492" t="str">
        <f t="shared" ca="1" si="40"/>
        <v/>
      </c>
      <c r="AM29" s="492" t="str">
        <f t="shared" ca="1" si="40"/>
        <v/>
      </c>
      <c r="AN29" s="492" t="str">
        <f t="shared" ca="1" si="40"/>
        <v/>
      </c>
      <c r="AO29" s="492" t="str">
        <f t="shared" ca="1" si="40"/>
        <v/>
      </c>
      <c r="AP29" s="493" t="str">
        <f t="shared" ca="1" si="40"/>
        <v/>
      </c>
      <c r="AQ29" s="493" t="str">
        <f t="shared" ca="1" si="40"/>
        <v/>
      </c>
      <c r="AR29" s="493" t="str">
        <f t="shared" ca="1" si="40"/>
        <v/>
      </c>
      <c r="AS29" s="493" t="str">
        <f t="shared" ca="1" si="40"/>
        <v/>
      </c>
      <c r="AT29" s="493" t="str">
        <f t="shared" ca="1" si="40"/>
        <v/>
      </c>
      <c r="AU29" s="493" t="str">
        <f t="shared" ca="1" si="40"/>
        <v/>
      </c>
      <c r="AV29" s="492" t="str">
        <f t="shared" ca="1" si="37"/>
        <v/>
      </c>
      <c r="AW29" s="492" t="str">
        <f t="shared" ca="1" si="37"/>
        <v/>
      </c>
      <c r="AX29" s="492" t="str">
        <f t="shared" ca="1" si="37"/>
        <v/>
      </c>
      <c r="AY29" s="492" t="str">
        <f t="shared" ca="1" si="37"/>
        <v/>
      </c>
      <c r="AZ29" s="492" t="str">
        <f t="shared" ca="1" si="37"/>
        <v/>
      </c>
      <c r="BA29" s="492" t="str">
        <f t="shared" ca="1" si="37"/>
        <v/>
      </c>
      <c r="BB29" s="493" t="str">
        <f t="shared" ca="1" si="37"/>
        <v/>
      </c>
      <c r="BC29" s="493" t="str">
        <f t="shared" ca="1" si="37"/>
        <v/>
      </c>
      <c r="BD29" s="493" t="str">
        <f t="shared" ca="1" si="37"/>
        <v/>
      </c>
      <c r="BE29" s="493" t="str">
        <f t="shared" ca="1" si="37"/>
        <v/>
      </c>
      <c r="BF29" s="493" t="str">
        <f t="shared" ca="1" si="37"/>
        <v/>
      </c>
      <c r="BG29" s="493" t="str">
        <f t="shared" ca="1" si="37"/>
        <v/>
      </c>
      <c r="BH29" s="492" t="str">
        <f t="shared" ca="1" si="37"/>
        <v/>
      </c>
      <c r="BI29" s="492" t="str">
        <f t="shared" ca="1" si="37"/>
        <v/>
      </c>
      <c r="BJ29" s="492" t="str">
        <f t="shared" ca="1" si="37"/>
        <v/>
      </c>
      <c r="BK29" s="492" t="str">
        <f t="shared" ca="1" si="37"/>
        <v/>
      </c>
      <c r="BL29" s="492" t="str">
        <f t="shared" ca="1" si="38"/>
        <v/>
      </c>
      <c r="BM29" s="492" t="str">
        <f t="shared" ca="1" si="38"/>
        <v/>
      </c>
      <c r="BN29" s="493" t="str">
        <f t="shared" ca="1" si="38"/>
        <v/>
      </c>
      <c r="BO29" s="493" t="str">
        <f t="shared" ca="1" si="38"/>
        <v/>
      </c>
      <c r="BP29" s="493" t="str">
        <f t="shared" ca="1" si="38"/>
        <v/>
      </c>
      <c r="BQ29" s="493" t="str">
        <f t="shared" ca="1" si="38"/>
        <v/>
      </c>
      <c r="BR29" s="493" t="str">
        <f t="shared" ca="1" si="38"/>
        <v/>
      </c>
      <c r="BS29" s="493" t="str">
        <f t="shared" ca="1" si="38"/>
        <v/>
      </c>
      <c r="BT29" s="492" t="str">
        <f t="shared" ca="1" si="38"/>
        <v/>
      </c>
      <c r="BU29" s="492" t="str">
        <f t="shared" ca="1" si="38"/>
        <v/>
      </c>
      <c r="BV29" s="492" t="str">
        <f t="shared" ca="1" si="38"/>
        <v/>
      </c>
      <c r="BW29" s="492" t="str">
        <f t="shared" ca="1" si="38"/>
        <v/>
      </c>
      <c r="BX29" s="492" t="str">
        <f t="shared" ca="1" si="38"/>
        <v/>
      </c>
      <c r="BY29" s="492" t="str">
        <f t="shared" ca="1" si="38"/>
        <v/>
      </c>
    </row>
    <row r="30" spans="1:77" x14ac:dyDescent="0.25">
      <c r="A30" s="620"/>
      <c r="B30" s="3" t="s">
        <v>125</v>
      </c>
      <c r="E30" s="337">
        <v>1</v>
      </c>
      <c r="F30" s="337">
        <v>2.4</v>
      </c>
      <c r="G30" s="337">
        <v>0</v>
      </c>
      <c r="H30" s="42">
        <f t="shared" si="4"/>
        <v>0</v>
      </c>
      <c r="I30" s="42">
        <f t="shared" si="4"/>
        <v>0</v>
      </c>
      <c r="J30" s="32" t="str">
        <f t="shared" ca="1" si="2"/>
        <v>OK</v>
      </c>
      <c r="K30" s="661"/>
      <c r="L30" s="664"/>
      <c r="M30" s="667"/>
      <c r="N30" s="667"/>
      <c r="O30" s="617"/>
      <c r="P30" s="46"/>
      <c r="Q30" s="46"/>
      <c r="R30" s="46"/>
      <c r="S30" s="46"/>
      <c r="T30" s="46"/>
      <c r="V30" s="20">
        <f t="shared" si="5"/>
        <v>0</v>
      </c>
      <c r="W30" s="27" t="str">
        <f ca="1">INDEX(INDIRECT($AI30),$BF$9+1,W$4)</f>
        <v>None</v>
      </c>
      <c r="X30" s="27" t="str">
        <f t="shared" ref="X30:AB30" ca="1" si="42">INDEX(INDIRECT($AI30),$BF$9+1,X$4)</f>
        <v>None</v>
      </c>
      <c r="Y30" s="27">
        <f t="shared" ca="1" si="42"/>
        <v>0</v>
      </c>
      <c r="Z30" s="27">
        <f t="shared" ca="1" si="42"/>
        <v>0</v>
      </c>
      <c r="AA30" s="27">
        <f t="shared" ca="1" si="42"/>
        <v>0</v>
      </c>
      <c r="AB30" s="27">
        <f t="shared" ca="1" si="42"/>
        <v>0</v>
      </c>
      <c r="AC30" s="29">
        <f t="shared" si="7"/>
        <v>0</v>
      </c>
      <c r="AD30" s="29">
        <f t="shared" si="8"/>
        <v>0</v>
      </c>
      <c r="AE30" s="47"/>
      <c r="AF30" s="47"/>
      <c r="AG30" s="491">
        <v>21</v>
      </c>
      <c r="AH30" s="485">
        <v>1</v>
      </c>
      <c r="AI30" s="485" t="str">
        <f t="shared" si="9"/>
        <v>None</v>
      </c>
      <c r="AJ30" s="492" t="str">
        <f t="shared" ca="1" si="40"/>
        <v/>
      </c>
      <c r="AK30" s="492" t="str">
        <f t="shared" ca="1" si="40"/>
        <v/>
      </c>
      <c r="AL30" s="492" t="str">
        <f t="shared" ca="1" si="40"/>
        <v/>
      </c>
      <c r="AM30" s="492" t="str">
        <f t="shared" ca="1" si="40"/>
        <v/>
      </c>
      <c r="AN30" s="492" t="str">
        <f t="shared" ca="1" si="40"/>
        <v/>
      </c>
      <c r="AO30" s="492" t="str">
        <f t="shared" ca="1" si="40"/>
        <v/>
      </c>
      <c r="AP30" s="493" t="str">
        <f t="shared" ca="1" si="40"/>
        <v/>
      </c>
      <c r="AQ30" s="493" t="str">
        <f t="shared" ca="1" si="40"/>
        <v/>
      </c>
      <c r="AR30" s="493" t="str">
        <f t="shared" ca="1" si="40"/>
        <v/>
      </c>
      <c r="AS30" s="493" t="str">
        <f t="shared" ca="1" si="40"/>
        <v/>
      </c>
      <c r="AT30" s="493" t="str">
        <f t="shared" ca="1" si="40"/>
        <v/>
      </c>
      <c r="AU30" s="493" t="str">
        <f t="shared" ca="1" si="40"/>
        <v/>
      </c>
      <c r="AV30" s="492" t="str">
        <f t="shared" ca="1" si="37"/>
        <v/>
      </c>
      <c r="AW30" s="492" t="str">
        <f t="shared" ca="1" si="37"/>
        <v/>
      </c>
      <c r="AX30" s="492" t="str">
        <f t="shared" ca="1" si="37"/>
        <v/>
      </c>
      <c r="AY30" s="492" t="str">
        <f t="shared" ca="1" si="37"/>
        <v/>
      </c>
      <c r="AZ30" s="492" t="str">
        <f t="shared" ca="1" si="37"/>
        <v/>
      </c>
      <c r="BA30" s="492" t="str">
        <f t="shared" ca="1" si="37"/>
        <v/>
      </c>
      <c r="BB30" s="493" t="str">
        <f t="shared" ca="1" si="37"/>
        <v/>
      </c>
      <c r="BC30" s="493" t="str">
        <f t="shared" ca="1" si="37"/>
        <v/>
      </c>
      <c r="BD30" s="493" t="str">
        <f t="shared" ca="1" si="37"/>
        <v/>
      </c>
      <c r="BE30" s="493" t="str">
        <f t="shared" ca="1" si="37"/>
        <v/>
      </c>
      <c r="BF30" s="493" t="str">
        <f t="shared" ca="1" si="37"/>
        <v/>
      </c>
      <c r="BG30" s="493" t="str">
        <f t="shared" ca="1" si="37"/>
        <v/>
      </c>
      <c r="BH30" s="492" t="str">
        <f t="shared" ca="1" si="37"/>
        <v/>
      </c>
      <c r="BI30" s="492" t="str">
        <f t="shared" ca="1" si="37"/>
        <v/>
      </c>
      <c r="BJ30" s="492" t="str">
        <f t="shared" ca="1" si="37"/>
        <v/>
      </c>
      <c r="BK30" s="492" t="str">
        <f t="shared" ca="1" si="37"/>
        <v/>
      </c>
      <c r="BL30" s="492" t="str">
        <f t="shared" ca="1" si="38"/>
        <v/>
      </c>
      <c r="BM30" s="492" t="str">
        <f t="shared" ca="1" si="38"/>
        <v/>
      </c>
      <c r="BN30" s="493" t="str">
        <f t="shared" ca="1" si="38"/>
        <v/>
      </c>
      <c r="BO30" s="493" t="str">
        <f t="shared" ca="1" si="38"/>
        <v/>
      </c>
      <c r="BP30" s="493" t="str">
        <f t="shared" ca="1" si="38"/>
        <v/>
      </c>
      <c r="BQ30" s="493" t="str">
        <f t="shared" ca="1" si="38"/>
        <v/>
      </c>
      <c r="BR30" s="493" t="str">
        <f t="shared" ca="1" si="38"/>
        <v/>
      </c>
      <c r="BS30" s="493" t="str">
        <f t="shared" ca="1" si="38"/>
        <v/>
      </c>
      <c r="BT30" s="492" t="str">
        <f t="shared" ca="1" si="38"/>
        <v/>
      </c>
      <c r="BU30" s="492" t="str">
        <f t="shared" ca="1" si="38"/>
        <v/>
      </c>
      <c r="BV30" s="492" t="str">
        <f t="shared" ca="1" si="38"/>
        <v/>
      </c>
      <c r="BW30" s="492" t="str">
        <f t="shared" ca="1" si="38"/>
        <v/>
      </c>
      <c r="BX30" s="492" t="str">
        <f t="shared" ca="1" si="38"/>
        <v/>
      </c>
      <c r="BY30" s="492" t="str">
        <f t="shared" ca="1" si="38"/>
        <v/>
      </c>
    </row>
    <row r="31" spans="1:77" x14ac:dyDescent="0.25">
      <c r="A31" s="620"/>
      <c r="B31" s="3" t="s">
        <v>126</v>
      </c>
      <c r="E31" s="337">
        <v>1</v>
      </c>
      <c r="F31" s="337">
        <v>2.4</v>
      </c>
      <c r="G31" s="337">
        <v>0</v>
      </c>
      <c r="H31" s="42">
        <f t="shared" si="4"/>
        <v>0</v>
      </c>
      <c r="I31" s="42">
        <f t="shared" si="4"/>
        <v>0</v>
      </c>
      <c r="J31" s="32" t="str">
        <f t="shared" ca="1" si="2"/>
        <v>OK</v>
      </c>
      <c r="K31" s="662"/>
      <c r="L31" s="665"/>
      <c r="M31" s="668"/>
      <c r="N31" s="668"/>
      <c r="O31" s="617"/>
      <c r="P31" s="46"/>
      <c r="Q31" s="46"/>
      <c r="R31" s="46"/>
      <c r="S31" s="46"/>
      <c r="T31" s="46"/>
      <c r="V31" s="20">
        <f t="shared" si="5"/>
        <v>0</v>
      </c>
      <c r="W31" s="27" t="str">
        <f ca="1">INDEX(INDIRECT($AI31),$BG$9+1,W$4)</f>
        <v>None</v>
      </c>
      <c r="X31" s="27" t="str">
        <f t="shared" ref="X31:AB31" ca="1" si="43">INDEX(INDIRECT($AI31),$BG$9+1,X$4)</f>
        <v>None</v>
      </c>
      <c r="Y31" s="27">
        <f t="shared" ca="1" si="43"/>
        <v>0</v>
      </c>
      <c r="Z31" s="27">
        <f t="shared" ca="1" si="43"/>
        <v>0</v>
      </c>
      <c r="AA31" s="27">
        <f t="shared" ca="1" si="43"/>
        <v>0</v>
      </c>
      <c r="AB31" s="27">
        <f t="shared" ca="1" si="43"/>
        <v>0</v>
      </c>
      <c r="AC31" s="29">
        <f t="shared" si="7"/>
        <v>0</v>
      </c>
      <c r="AD31" s="29">
        <f t="shared" si="8"/>
        <v>0</v>
      </c>
      <c r="AE31" s="47"/>
      <c r="AF31" s="47"/>
      <c r="AG31" s="491">
        <v>22</v>
      </c>
      <c r="AH31" s="485">
        <v>1</v>
      </c>
      <c r="AI31" s="485" t="str">
        <f t="shared" si="9"/>
        <v>None</v>
      </c>
      <c r="AJ31" s="492" t="str">
        <f t="shared" ca="1" si="40"/>
        <v/>
      </c>
      <c r="AK31" s="492" t="str">
        <f t="shared" ca="1" si="40"/>
        <v/>
      </c>
      <c r="AL31" s="492" t="str">
        <f t="shared" ca="1" si="40"/>
        <v/>
      </c>
      <c r="AM31" s="492" t="str">
        <f t="shared" ca="1" si="40"/>
        <v/>
      </c>
      <c r="AN31" s="492" t="str">
        <f t="shared" ca="1" si="40"/>
        <v/>
      </c>
      <c r="AO31" s="492" t="str">
        <f t="shared" ca="1" si="40"/>
        <v/>
      </c>
      <c r="AP31" s="493" t="str">
        <f t="shared" ca="1" si="40"/>
        <v/>
      </c>
      <c r="AQ31" s="493" t="str">
        <f t="shared" ca="1" si="40"/>
        <v/>
      </c>
      <c r="AR31" s="493" t="str">
        <f t="shared" ca="1" si="40"/>
        <v/>
      </c>
      <c r="AS31" s="493" t="str">
        <f t="shared" ca="1" si="40"/>
        <v/>
      </c>
      <c r="AT31" s="493" t="str">
        <f t="shared" ca="1" si="40"/>
        <v/>
      </c>
      <c r="AU31" s="493" t="str">
        <f t="shared" ca="1" si="40"/>
        <v/>
      </c>
      <c r="AV31" s="492" t="str">
        <f t="shared" ca="1" si="37"/>
        <v/>
      </c>
      <c r="AW31" s="492" t="str">
        <f t="shared" ca="1" si="37"/>
        <v/>
      </c>
      <c r="AX31" s="492" t="str">
        <f t="shared" ca="1" si="37"/>
        <v/>
      </c>
      <c r="AY31" s="492" t="str">
        <f t="shared" ca="1" si="37"/>
        <v/>
      </c>
      <c r="AZ31" s="492" t="str">
        <f t="shared" ca="1" si="37"/>
        <v/>
      </c>
      <c r="BA31" s="492" t="str">
        <f t="shared" ca="1" si="37"/>
        <v/>
      </c>
      <c r="BB31" s="493" t="str">
        <f t="shared" ca="1" si="37"/>
        <v/>
      </c>
      <c r="BC31" s="493" t="str">
        <f t="shared" ca="1" si="37"/>
        <v/>
      </c>
      <c r="BD31" s="493" t="str">
        <f t="shared" ca="1" si="37"/>
        <v/>
      </c>
      <c r="BE31" s="493" t="str">
        <f t="shared" ca="1" si="37"/>
        <v/>
      </c>
      <c r="BF31" s="493" t="str">
        <f t="shared" ca="1" si="37"/>
        <v/>
      </c>
      <c r="BG31" s="493" t="str">
        <f t="shared" ca="1" si="37"/>
        <v/>
      </c>
      <c r="BH31" s="492" t="str">
        <f t="shared" ca="1" si="37"/>
        <v/>
      </c>
      <c r="BI31" s="492" t="str">
        <f t="shared" ca="1" si="37"/>
        <v/>
      </c>
      <c r="BJ31" s="492" t="str">
        <f t="shared" ca="1" si="37"/>
        <v/>
      </c>
      <c r="BK31" s="492" t="str">
        <f t="shared" ca="1" si="37"/>
        <v/>
      </c>
      <c r="BL31" s="492" t="str">
        <f t="shared" ca="1" si="38"/>
        <v/>
      </c>
      <c r="BM31" s="492" t="str">
        <f t="shared" ca="1" si="38"/>
        <v/>
      </c>
      <c r="BN31" s="493" t="str">
        <f t="shared" ca="1" si="38"/>
        <v/>
      </c>
      <c r="BO31" s="493" t="str">
        <f t="shared" ca="1" si="38"/>
        <v/>
      </c>
      <c r="BP31" s="493" t="str">
        <f t="shared" ca="1" si="38"/>
        <v/>
      </c>
      <c r="BQ31" s="493" t="str">
        <f t="shared" ca="1" si="38"/>
        <v/>
      </c>
      <c r="BR31" s="493" t="str">
        <f t="shared" ca="1" si="38"/>
        <v/>
      </c>
      <c r="BS31" s="493" t="str">
        <f t="shared" ca="1" si="38"/>
        <v/>
      </c>
      <c r="BT31" s="492" t="str">
        <f t="shared" ca="1" si="38"/>
        <v/>
      </c>
      <c r="BU31" s="492" t="str">
        <f t="shared" ca="1" si="38"/>
        <v/>
      </c>
      <c r="BV31" s="492" t="str">
        <f t="shared" ca="1" si="38"/>
        <v/>
      </c>
      <c r="BW31" s="492" t="str">
        <f t="shared" ca="1" si="38"/>
        <v/>
      </c>
      <c r="BX31" s="492" t="str">
        <f t="shared" ca="1" si="38"/>
        <v/>
      </c>
      <c r="BY31" s="492" t="str">
        <f t="shared" ca="1" si="38"/>
        <v/>
      </c>
    </row>
    <row r="32" spans="1:77" ht="15.75" customHeight="1" x14ac:dyDescent="0.25">
      <c r="A32" s="619" t="s">
        <v>127</v>
      </c>
      <c r="B32" s="3" t="s">
        <v>128</v>
      </c>
      <c r="E32" s="337">
        <v>1</v>
      </c>
      <c r="F32" s="337">
        <v>2.4</v>
      </c>
      <c r="G32" s="337">
        <v>0</v>
      </c>
      <c r="H32" s="42">
        <f t="shared" si="4"/>
        <v>0</v>
      </c>
      <c r="I32" s="42">
        <f t="shared" si="4"/>
        <v>0</v>
      </c>
      <c r="J32" s="32" t="str">
        <f t="shared" ca="1" si="2"/>
        <v>OK</v>
      </c>
      <c r="K32" s="660">
        <f>MIN(SUM(H32:H37),SUM(I32:I37))</f>
        <v>0</v>
      </c>
      <c r="L32" s="663">
        <v>0</v>
      </c>
      <c r="M32" s="666" t="str">
        <f t="shared" ref="M32" si="44">IF(K32=0,"",MAX(100,0.5*MAX(H$3,I$3)/U$15))</f>
        <v/>
      </c>
      <c r="N32" s="666" t="str">
        <f>IF(K32=0,"",MAX(M32,L32*15))</f>
        <v/>
      </c>
      <c r="O32" s="616" t="str">
        <f>IF(K32=0,"",IF(M32&lt;=K32,"OK if internal bracing line", "NG if internal bracing line"))</f>
        <v/>
      </c>
      <c r="P32" s="46"/>
      <c r="Q32" s="46"/>
      <c r="R32" s="46"/>
      <c r="S32" s="46"/>
      <c r="T32" s="46"/>
      <c r="V32" s="20">
        <f t="shared" si="5"/>
        <v>0</v>
      </c>
      <c r="W32" s="27" t="str">
        <f ca="1">INDEX(INDIRECT($AI32),$BH$9+1,W$4)</f>
        <v>None</v>
      </c>
      <c r="X32" s="27" t="str">
        <f t="shared" ref="X32:AB32" ca="1" si="45">INDEX(INDIRECT($AI32),$BH$9+1,X$4)</f>
        <v>None</v>
      </c>
      <c r="Y32" s="27">
        <f t="shared" ca="1" si="45"/>
        <v>0</v>
      </c>
      <c r="Z32" s="27">
        <f t="shared" ca="1" si="45"/>
        <v>0</v>
      </c>
      <c r="AA32" s="27">
        <f t="shared" ca="1" si="45"/>
        <v>0</v>
      </c>
      <c r="AB32" s="27">
        <f t="shared" ca="1" si="45"/>
        <v>0</v>
      </c>
      <c r="AC32" s="29">
        <f t="shared" si="7"/>
        <v>0</v>
      </c>
      <c r="AD32" s="29">
        <f t="shared" si="8"/>
        <v>0</v>
      </c>
      <c r="AE32" s="47"/>
      <c r="AF32" s="47"/>
      <c r="AG32" s="491">
        <v>23</v>
      </c>
      <c r="AH32" s="485">
        <v>1</v>
      </c>
      <c r="AI32" s="485" t="str">
        <f t="shared" si="9"/>
        <v>None</v>
      </c>
      <c r="AJ32" s="492" t="str">
        <f t="shared" ca="1" si="40"/>
        <v/>
      </c>
      <c r="AK32" s="492" t="str">
        <f t="shared" ca="1" si="40"/>
        <v/>
      </c>
      <c r="AL32" s="492" t="str">
        <f t="shared" ca="1" si="40"/>
        <v/>
      </c>
      <c r="AM32" s="492" t="str">
        <f t="shared" ca="1" si="40"/>
        <v/>
      </c>
      <c r="AN32" s="492" t="str">
        <f t="shared" ca="1" si="40"/>
        <v/>
      </c>
      <c r="AO32" s="492" t="str">
        <f t="shared" ca="1" si="40"/>
        <v/>
      </c>
      <c r="AP32" s="493" t="str">
        <f t="shared" ca="1" si="40"/>
        <v/>
      </c>
      <c r="AQ32" s="493" t="str">
        <f t="shared" ca="1" si="40"/>
        <v/>
      </c>
      <c r="AR32" s="493" t="str">
        <f t="shared" ca="1" si="40"/>
        <v/>
      </c>
      <c r="AS32" s="493" t="str">
        <f t="shared" ca="1" si="40"/>
        <v/>
      </c>
      <c r="AT32" s="493" t="str">
        <f t="shared" ca="1" si="40"/>
        <v/>
      </c>
      <c r="AU32" s="493" t="str">
        <f t="shared" ca="1" si="40"/>
        <v/>
      </c>
      <c r="AV32" s="492" t="str">
        <f t="shared" ca="1" si="37"/>
        <v/>
      </c>
      <c r="AW32" s="492" t="str">
        <f t="shared" ca="1" si="37"/>
        <v/>
      </c>
      <c r="AX32" s="492" t="str">
        <f t="shared" ca="1" si="37"/>
        <v/>
      </c>
      <c r="AY32" s="492" t="str">
        <f t="shared" ca="1" si="37"/>
        <v/>
      </c>
      <c r="AZ32" s="492" t="str">
        <f t="shared" ca="1" si="37"/>
        <v/>
      </c>
      <c r="BA32" s="492" t="str">
        <f t="shared" ca="1" si="37"/>
        <v/>
      </c>
      <c r="BB32" s="493" t="str">
        <f t="shared" ca="1" si="37"/>
        <v/>
      </c>
      <c r="BC32" s="493" t="str">
        <f t="shared" ca="1" si="37"/>
        <v/>
      </c>
      <c r="BD32" s="493" t="str">
        <f t="shared" ca="1" si="37"/>
        <v/>
      </c>
      <c r="BE32" s="493" t="str">
        <f t="shared" ca="1" si="37"/>
        <v/>
      </c>
      <c r="BF32" s="493" t="str">
        <f t="shared" ca="1" si="37"/>
        <v/>
      </c>
      <c r="BG32" s="493" t="str">
        <f t="shared" ca="1" si="37"/>
        <v/>
      </c>
      <c r="BH32" s="492" t="str">
        <f t="shared" ca="1" si="37"/>
        <v/>
      </c>
      <c r="BI32" s="492" t="str">
        <f t="shared" ca="1" si="37"/>
        <v/>
      </c>
      <c r="BJ32" s="492" t="str">
        <f t="shared" ca="1" si="37"/>
        <v/>
      </c>
      <c r="BK32" s="492" t="str">
        <f t="shared" ca="1" si="37"/>
        <v/>
      </c>
      <c r="BL32" s="492" t="str">
        <f t="shared" ca="1" si="38"/>
        <v/>
      </c>
      <c r="BM32" s="492" t="str">
        <f t="shared" ca="1" si="38"/>
        <v/>
      </c>
      <c r="BN32" s="493" t="str">
        <f t="shared" ca="1" si="38"/>
        <v/>
      </c>
      <c r="BO32" s="493" t="str">
        <f t="shared" ca="1" si="38"/>
        <v/>
      </c>
      <c r="BP32" s="493" t="str">
        <f t="shared" ca="1" si="38"/>
        <v/>
      </c>
      <c r="BQ32" s="493" t="str">
        <f t="shared" ca="1" si="38"/>
        <v/>
      </c>
      <c r="BR32" s="493" t="str">
        <f t="shared" ca="1" si="38"/>
        <v/>
      </c>
      <c r="BS32" s="493" t="str">
        <f t="shared" ca="1" si="38"/>
        <v/>
      </c>
      <c r="BT32" s="492" t="str">
        <f t="shared" ca="1" si="38"/>
        <v/>
      </c>
      <c r="BU32" s="492" t="str">
        <f t="shared" ca="1" si="38"/>
        <v/>
      </c>
      <c r="BV32" s="492" t="str">
        <f t="shared" ca="1" si="38"/>
        <v/>
      </c>
      <c r="BW32" s="492" t="str">
        <f t="shared" ca="1" si="38"/>
        <v/>
      </c>
      <c r="BX32" s="492" t="str">
        <f t="shared" ca="1" si="38"/>
        <v/>
      </c>
      <c r="BY32" s="492" t="str">
        <f t="shared" ca="1" si="38"/>
        <v/>
      </c>
    </row>
    <row r="33" spans="1:77" x14ac:dyDescent="0.25">
      <c r="A33" s="620"/>
      <c r="B33" s="3" t="s">
        <v>129</v>
      </c>
      <c r="E33" s="337">
        <v>1</v>
      </c>
      <c r="F33" s="337">
        <v>2.4</v>
      </c>
      <c r="G33" s="337">
        <v>0</v>
      </c>
      <c r="H33" s="42">
        <f t="shared" si="4"/>
        <v>0</v>
      </c>
      <c r="I33" s="42">
        <f t="shared" si="4"/>
        <v>0</v>
      </c>
      <c r="J33" s="32" t="str">
        <f t="shared" ca="1" si="2"/>
        <v>OK</v>
      </c>
      <c r="K33" s="661"/>
      <c r="L33" s="664"/>
      <c r="M33" s="667"/>
      <c r="N33" s="667"/>
      <c r="O33" s="617"/>
      <c r="P33" s="46"/>
      <c r="Q33" s="46"/>
      <c r="R33" s="46"/>
      <c r="S33" s="46"/>
      <c r="T33" s="46"/>
      <c r="V33" s="20">
        <f t="shared" si="5"/>
        <v>0</v>
      </c>
      <c r="W33" s="27" t="str">
        <f ca="1">INDEX(INDIRECT($AI33),$BI$9+1,W$4)</f>
        <v>None</v>
      </c>
      <c r="X33" s="27" t="str">
        <f t="shared" ref="X33:AB33" ca="1" si="46">INDEX(INDIRECT($AI33),$BI$9+1,X$4)</f>
        <v>None</v>
      </c>
      <c r="Y33" s="27">
        <f t="shared" ca="1" si="46"/>
        <v>0</v>
      </c>
      <c r="Z33" s="27">
        <f t="shared" ca="1" si="46"/>
        <v>0</v>
      </c>
      <c r="AA33" s="27">
        <f t="shared" ca="1" si="46"/>
        <v>0</v>
      </c>
      <c r="AB33" s="27">
        <f t="shared" ca="1" si="46"/>
        <v>0</v>
      </c>
      <c r="AC33" s="29">
        <f t="shared" si="7"/>
        <v>0</v>
      </c>
      <c r="AD33" s="29">
        <f t="shared" si="8"/>
        <v>0</v>
      </c>
      <c r="AE33" s="47"/>
      <c r="AF33" s="47"/>
      <c r="AG33" s="491">
        <v>24</v>
      </c>
      <c r="AH33" s="485">
        <v>1</v>
      </c>
      <c r="AI33" s="485" t="str">
        <f t="shared" si="9"/>
        <v>None</v>
      </c>
      <c r="AJ33" s="492" t="str">
        <f t="shared" ca="1" si="40"/>
        <v/>
      </c>
      <c r="AK33" s="492" t="str">
        <f t="shared" ca="1" si="40"/>
        <v/>
      </c>
      <c r="AL33" s="492" t="str">
        <f t="shared" ca="1" si="40"/>
        <v/>
      </c>
      <c r="AM33" s="492" t="str">
        <f t="shared" ca="1" si="40"/>
        <v/>
      </c>
      <c r="AN33" s="492" t="str">
        <f t="shared" ca="1" si="40"/>
        <v/>
      </c>
      <c r="AO33" s="492" t="str">
        <f t="shared" ca="1" si="40"/>
        <v/>
      </c>
      <c r="AP33" s="493" t="str">
        <f t="shared" ca="1" si="40"/>
        <v/>
      </c>
      <c r="AQ33" s="493" t="str">
        <f t="shared" ca="1" si="40"/>
        <v/>
      </c>
      <c r="AR33" s="493" t="str">
        <f t="shared" ca="1" si="40"/>
        <v/>
      </c>
      <c r="AS33" s="493" t="str">
        <f t="shared" ca="1" si="40"/>
        <v/>
      </c>
      <c r="AT33" s="493" t="str">
        <f t="shared" ca="1" si="40"/>
        <v/>
      </c>
      <c r="AU33" s="493" t="str">
        <f t="shared" ca="1" si="40"/>
        <v/>
      </c>
      <c r="AV33" s="492" t="str">
        <f t="shared" ca="1" si="37"/>
        <v/>
      </c>
      <c r="AW33" s="492" t="str">
        <f t="shared" ca="1" si="37"/>
        <v/>
      </c>
      <c r="AX33" s="492" t="str">
        <f t="shared" ca="1" si="37"/>
        <v/>
      </c>
      <c r="AY33" s="492" t="str">
        <f t="shared" ca="1" si="37"/>
        <v/>
      </c>
      <c r="AZ33" s="492" t="str">
        <f t="shared" ca="1" si="37"/>
        <v/>
      </c>
      <c r="BA33" s="492" t="str">
        <f t="shared" ca="1" si="37"/>
        <v/>
      </c>
      <c r="BB33" s="493" t="str">
        <f t="shared" ca="1" si="37"/>
        <v/>
      </c>
      <c r="BC33" s="493" t="str">
        <f t="shared" ca="1" si="37"/>
        <v/>
      </c>
      <c r="BD33" s="493" t="str">
        <f t="shared" ca="1" si="37"/>
        <v/>
      </c>
      <c r="BE33" s="493" t="str">
        <f t="shared" ca="1" si="37"/>
        <v/>
      </c>
      <c r="BF33" s="493" t="str">
        <f t="shared" ca="1" si="37"/>
        <v/>
      </c>
      <c r="BG33" s="493" t="str">
        <f t="shared" ca="1" si="37"/>
        <v/>
      </c>
      <c r="BH33" s="492" t="str">
        <f t="shared" ca="1" si="37"/>
        <v/>
      </c>
      <c r="BI33" s="492" t="str">
        <f t="shared" ca="1" si="37"/>
        <v/>
      </c>
      <c r="BJ33" s="492" t="str">
        <f t="shared" ca="1" si="37"/>
        <v/>
      </c>
      <c r="BK33" s="492" t="str">
        <f t="shared" ca="1" si="37"/>
        <v/>
      </c>
      <c r="BL33" s="492" t="str">
        <f t="shared" ca="1" si="38"/>
        <v/>
      </c>
      <c r="BM33" s="492" t="str">
        <f t="shared" ca="1" si="38"/>
        <v/>
      </c>
      <c r="BN33" s="493" t="str">
        <f t="shared" ca="1" si="38"/>
        <v/>
      </c>
      <c r="BO33" s="493" t="str">
        <f t="shared" ca="1" si="38"/>
        <v/>
      </c>
      <c r="BP33" s="493" t="str">
        <f t="shared" ca="1" si="38"/>
        <v/>
      </c>
      <c r="BQ33" s="493" t="str">
        <f t="shared" ca="1" si="38"/>
        <v/>
      </c>
      <c r="BR33" s="493" t="str">
        <f t="shared" ca="1" si="38"/>
        <v/>
      </c>
      <c r="BS33" s="493" t="str">
        <f t="shared" ca="1" si="38"/>
        <v/>
      </c>
      <c r="BT33" s="492" t="str">
        <f t="shared" ca="1" si="38"/>
        <v/>
      </c>
      <c r="BU33" s="492" t="str">
        <f t="shared" ca="1" si="38"/>
        <v/>
      </c>
      <c r="BV33" s="492" t="str">
        <f t="shared" ca="1" si="38"/>
        <v/>
      </c>
      <c r="BW33" s="492" t="str">
        <f t="shared" ca="1" si="38"/>
        <v/>
      </c>
      <c r="BX33" s="492" t="str">
        <f t="shared" ca="1" si="38"/>
        <v/>
      </c>
      <c r="BY33" s="492" t="str">
        <f t="shared" ca="1" si="38"/>
        <v/>
      </c>
    </row>
    <row r="34" spans="1:77" x14ac:dyDescent="0.25">
      <c r="A34" s="620"/>
      <c r="B34" s="3" t="s">
        <v>130</v>
      </c>
      <c r="E34" s="337">
        <v>1</v>
      </c>
      <c r="F34" s="337">
        <v>2.4</v>
      </c>
      <c r="G34" s="337">
        <v>0</v>
      </c>
      <c r="H34" s="42">
        <f t="shared" si="4"/>
        <v>0</v>
      </c>
      <c r="I34" s="42">
        <f t="shared" si="4"/>
        <v>0</v>
      </c>
      <c r="J34" s="32" t="str">
        <f t="shared" ca="1" si="2"/>
        <v>OK</v>
      </c>
      <c r="K34" s="661"/>
      <c r="L34" s="664"/>
      <c r="M34" s="667"/>
      <c r="N34" s="667"/>
      <c r="O34" s="617"/>
      <c r="P34" s="46"/>
      <c r="Q34" s="46"/>
      <c r="R34" s="46"/>
      <c r="S34" s="46"/>
      <c r="T34" s="46"/>
      <c r="V34" s="20">
        <f t="shared" si="5"/>
        <v>0</v>
      </c>
      <c r="W34" s="27" t="str">
        <f ca="1">INDEX(INDIRECT($AI34),$BJ$9+1,W$4)</f>
        <v>None</v>
      </c>
      <c r="X34" s="27" t="str">
        <f t="shared" ref="X34:AB34" ca="1" si="47">INDEX(INDIRECT($AI34),$BJ$9+1,X$4)</f>
        <v>None</v>
      </c>
      <c r="Y34" s="27">
        <f t="shared" ca="1" si="47"/>
        <v>0</v>
      </c>
      <c r="Z34" s="27">
        <f t="shared" ca="1" si="47"/>
        <v>0</v>
      </c>
      <c r="AA34" s="27">
        <f t="shared" ca="1" si="47"/>
        <v>0</v>
      </c>
      <c r="AB34" s="27">
        <f t="shared" ca="1" si="47"/>
        <v>0</v>
      </c>
      <c r="AC34" s="29">
        <f t="shared" si="7"/>
        <v>0</v>
      </c>
      <c r="AD34" s="29">
        <f t="shared" si="8"/>
        <v>0</v>
      </c>
      <c r="AE34" s="47"/>
      <c r="AF34" s="47"/>
      <c r="AG34" s="491">
        <v>25</v>
      </c>
      <c r="AH34" s="485">
        <v>1</v>
      </c>
      <c r="AI34" s="485" t="str">
        <f t="shared" si="9"/>
        <v>None</v>
      </c>
      <c r="AJ34" s="492" t="str">
        <f t="shared" ca="1" si="40"/>
        <v/>
      </c>
      <c r="AK34" s="492" t="str">
        <f t="shared" ca="1" si="40"/>
        <v/>
      </c>
      <c r="AL34" s="492" t="str">
        <f t="shared" ca="1" si="40"/>
        <v/>
      </c>
      <c r="AM34" s="492" t="str">
        <f t="shared" ca="1" si="40"/>
        <v/>
      </c>
      <c r="AN34" s="492" t="str">
        <f t="shared" ca="1" si="40"/>
        <v/>
      </c>
      <c r="AO34" s="492" t="str">
        <f t="shared" ca="1" si="40"/>
        <v/>
      </c>
      <c r="AP34" s="493" t="str">
        <f t="shared" ca="1" si="40"/>
        <v/>
      </c>
      <c r="AQ34" s="493" t="str">
        <f t="shared" ca="1" si="40"/>
        <v/>
      </c>
      <c r="AR34" s="493" t="str">
        <f t="shared" ca="1" si="40"/>
        <v/>
      </c>
      <c r="AS34" s="493" t="str">
        <f t="shared" ca="1" si="40"/>
        <v/>
      </c>
      <c r="AT34" s="493" t="str">
        <f t="shared" ca="1" si="40"/>
        <v/>
      </c>
      <c r="AU34" s="493" t="str">
        <f t="shared" ca="1" si="40"/>
        <v/>
      </c>
      <c r="AV34" s="492" t="str">
        <f t="shared" ca="1" si="37"/>
        <v/>
      </c>
      <c r="AW34" s="492" t="str">
        <f t="shared" ca="1" si="37"/>
        <v/>
      </c>
      <c r="AX34" s="492" t="str">
        <f t="shared" ca="1" si="37"/>
        <v/>
      </c>
      <c r="AY34" s="492" t="str">
        <f t="shared" ca="1" si="37"/>
        <v/>
      </c>
      <c r="AZ34" s="492" t="str">
        <f t="shared" ca="1" si="37"/>
        <v/>
      </c>
      <c r="BA34" s="492" t="str">
        <f t="shared" ca="1" si="37"/>
        <v/>
      </c>
      <c r="BB34" s="493" t="str">
        <f t="shared" ca="1" si="37"/>
        <v/>
      </c>
      <c r="BC34" s="493" t="str">
        <f t="shared" ca="1" si="37"/>
        <v/>
      </c>
      <c r="BD34" s="493" t="str">
        <f t="shared" ca="1" si="37"/>
        <v/>
      </c>
      <c r="BE34" s="493" t="str">
        <f t="shared" ca="1" si="37"/>
        <v/>
      </c>
      <c r="BF34" s="493" t="str">
        <f t="shared" ca="1" si="37"/>
        <v/>
      </c>
      <c r="BG34" s="493" t="str">
        <f t="shared" ca="1" si="37"/>
        <v/>
      </c>
      <c r="BH34" s="492" t="str">
        <f t="shared" ca="1" si="37"/>
        <v/>
      </c>
      <c r="BI34" s="492" t="str">
        <f t="shared" ca="1" si="37"/>
        <v/>
      </c>
      <c r="BJ34" s="492" t="str">
        <f t="shared" ca="1" si="37"/>
        <v/>
      </c>
      <c r="BK34" s="492" t="str">
        <f t="shared" ca="1" si="37"/>
        <v/>
      </c>
      <c r="BL34" s="492" t="str">
        <f t="shared" ca="1" si="38"/>
        <v/>
      </c>
      <c r="BM34" s="492" t="str">
        <f t="shared" ca="1" si="38"/>
        <v/>
      </c>
      <c r="BN34" s="493" t="str">
        <f t="shared" ca="1" si="38"/>
        <v/>
      </c>
      <c r="BO34" s="493" t="str">
        <f t="shared" ca="1" si="38"/>
        <v/>
      </c>
      <c r="BP34" s="493" t="str">
        <f t="shared" ca="1" si="38"/>
        <v/>
      </c>
      <c r="BQ34" s="493" t="str">
        <f t="shared" ca="1" si="38"/>
        <v/>
      </c>
      <c r="BR34" s="493" t="str">
        <f t="shared" ca="1" si="38"/>
        <v/>
      </c>
      <c r="BS34" s="493" t="str">
        <f t="shared" ca="1" si="38"/>
        <v/>
      </c>
      <c r="BT34" s="492" t="str">
        <f t="shared" ca="1" si="38"/>
        <v/>
      </c>
      <c r="BU34" s="492" t="str">
        <f t="shared" ca="1" si="38"/>
        <v/>
      </c>
      <c r="BV34" s="492" t="str">
        <f t="shared" ca="1" si="38"/>
        <v/>
      </c>
      <c r="BW34" s="492" t="str">
        <f t="shared" ca="1" si="38"/>
        <v/>
      </c>
      <c r="BX34" s="492" t="str">
        <f t="shared" ca="1" si="38"/>
        <v/>
      </c>
      <c r="BY34" s="492" t="str">
        <f t="shared" ca="1" si="38"/>
        <v/>
      </c>
    </row>
    <row r="35" spans="1:77" ht="15" customHeight="1" x14ac:dyDescent="0.25">
      <c r="A35" s="620"/>
      <c r="B35" s="3" t="s">
        <v>131</v>
      </c>
      <c r="E35" s="337">
        <v>1</v>
      </c>
      <c r="F35" s="337">
        <v>2.4</v>
      </c>
      <c r="G35" s="337">
        <v>0</v>
      </c>
      <c r="H35" s="42">
        <f t="shared" si="4"/>
        <v>0</v>
      </c>
      <c r="I35" s="42">
        <f t="shared" si="4"/>
        <v>0</v>
      </c>
      <c r="J35" s="32" t="str">
        <f t="shared" ca="1" si="2"/>
        <v>OK</v>
      </c>
      <c r="K35" s="661"/>
      <c r="L35" s="664"/>
      <c r="M35" s="667"/>
      <c r="N35" s="667"/>
      <c r="O35" s="616" t="str">
        <f>IF(K32=0,"",IF(N32&lt;=K32,"OK if external bracing line", "NG if external bracing line"))</f>
        <v/>
      </c>
      <c r="P35" s="46"/>
      <c r="Q35" s="46"/>
      <c r="R35" s="46"/>
      <c r="S35" s="46"/>
      <c r="T35" s="46"/>
      <c r="V35" s="20">
        <f t="shared" si="5"/>
        <v>0</v>
      </c>
      <c r="W35" s="27" t="str">
        <f ca="1">INDEX(INDIRECT($AI35),$BK$9+1,W$4)</f>
        <v>None</v>
      </c>
      <c r="X35" s="27" t="str">
        <f t="shared" ref="X35:AB35" ca="1" si="48">INDEX(INDIRECT($AI35),$BK$9+1,X$4)</f>
        <v>None</v>
      </c>
      <c r="Y35" s="27">
        <f t="shared" ca="1" si="48"/>
        <v>0</v>
      </c>
      <c r="Z35" s="27">
        <f t="shared" ca="1" si="48"/>
        <v>0</v>
      </c>
      <c r="AA35" s="27">
        <f t="shared" ca="1" si="48"/>
        <v>0</v>
      </c>
      <c r="AB35" s="27">
        <f t="shared" ca="1" si="48"/>
        <v>0</v>
      </c>
      <c r="AC35" s="29">
        <f t="shared" si="7"/>
        <v>0</v>
      </c>
      <c r="AD35" s="29">
        <f t="shared" si="8"/>
        <v>0</v>
      </c>
      <c r="AE35" s="47"/>
      <c r="AF35" s="47"/>
      <c r="AG35" s="491">
        <v>26</v>
      </c>
      <c r="AH35" s="485">
        <v>1</v>
      </c>
      <c r="AI35" s="485" t="str">
        <f t="shared" si="9"/>
        <v>None</v>
      </c>
      <c r="AJ35" s="492" t="str">
        <f t="shared" ca="1" si="40"/>
        <v/>
      </c>
      <c r="AK35" s="492" t="str">
        <f t="shared" ca="1" si="40"/>
        <v/>
      </c>
      <c r="AL35" s="492" t="str">
        <f t="shared" ca="1" si="40"/>
        <v/>
      </c>
      <c r="AM35" s="492" t="str">
        <f t="shared" ca="1" si="40"/>
        <v/>
      </c>
      <c r="AN35" s="492" t="str">
        <f t="shared" ca="1" si="40"/>
        <v/>
      </c>
      <c r="AO35" s="492" t="str">
        <f t="shared" ca="1" si="40"/>
        <v/>
      </c>
      <c r="AP35" s="493" t="str">
        <f t="shared" ca="1" si="40"/>
        <v/>
      </c>
      <c r="AQ35" s="493" t="str">
        <f t="shared" ca="1" si="40"/>
        <v/>
      </c>
      <c r="AR35" s="493" t="str">
        <f t="shared" ca="1" si="40"/>
        <v/>
      </c>
      <c r="AS35" s="493" t="str">
        <f t="shared" ca="1" si="40"/>
        <v/>
      </c>
      <c r="AT35" s="493" t="str">
        <f t="shared" ca="1" si="40"/>
        <v/>
      </c>
      <c r="AU35" s="493" t="str">
        <f t="shared" ca="1" si="40"/>
        <v/>
      </c>
      <c r="AV35" s="492" t="str">
        <f t="shared" ca="1" si="37"/>
        <v/>
      </c>
      <c r="AW35" s="492" t="str">
        <f t="shared" ca="1" si="37"/>
        <v/>
      </c>
      <c r="AX35" s="492" t="str">
        <f t="shared" ca="1" si="37"/>
        <v/>
      </c>
      <c r="AY35" s="492" t="str">
        <f t="shared" ca="1" si="37"/>
        <v/>
      </c>
      <c r="AZ35" s="492" t="str">
        <f t="shared" ca="1" si="37"/>
        <v/>
      </c>
      <c r="BA35" s="492" t="str">
        <f t="shared" ca="1" si="37"/>
        <v/>
      </c>
      <c r="BB35" s="493" t="str">
        <f t="shared" ca="1" si="37"/>
        <v/>
      </c>
      <c r="BC35" s="493" t="str">
        <f t="shared" ca="1" si="37"/>
        <v/>
      </c>
      <c r="BD35" s="493" t="str">
        <f t="shared" ca="1" si="37"/>
        <v/>
      </c>
      <c r="BE35" s="493" t="str">
        <f t="shared" ca="1" si="37"/>
        <v/>
      </c>
      <c r="BF35" s="493" t="str">
        <f t="shared" ca="1" si="37"/>
        <v/>
      </c>
      <c r="BG35" s="493" t="str">
        <f t="shared" ca="1" si="37"/>
        <v/>
      </c>
      <c r="BH35" s="492" t="str">
        <f t="shared" ca="1" si="37"/>
        <v/>
      </c>
      <c r="BI35" s="492" t="str">
        <f t="shared" ca="1" si="37"/>
        <v/>
      </c>
      <c r="BJ35" s="492" t="str">
        <f t="shared" ca="1" si="37"/>
        <v/>
      </c>
      <c r="BK35" s="492" t="str">
        <f t="shared" ca="1" si="37"/>
        <v/>
      </c>
      <c r="BL35" s="492" t="str">
        <f t="shared" ca="1" si="38"/>
        <v/>
      </c>
      <c r="BM35" s="492" t="str">
        <f t="shared" ca="1" si="38"/>
        <v/>
      </c>
      <c r="BN35" s="493" t="str">
        <f t="shared" ca="1" si="38"/>
        <v/>
      </c>
      <c r="BO35" s="493" t="str">
        <f t="shared" ca="1" si="38"/>
        <v/>
      </c>
      <c r="BP35" s="493" t="str">
        <f t="shared" ca="1" si="38"/>
        <v/>
      </c>
      <c r="BQ35" s="493" t="str">
        <f t="shared" ca="1" si="38"/>
        <v/>
      </c>
      <c r="BR35" s="493" t="str">
        <f t="shared" ca="1" si="38"/>
        <v/>
      </c>
      <c r="BS35" s="493" t="str">
        <f t="shared" ca="1" si="38"/>
        <v/>
      </c>
      <c r="BT35" s="492" t="str">
        <f t="shared" ca="1" si="38"/>
        <v/>
      </c>
      <c r="BU35" s="492" t="str">
        <f t="shared" ca="1" si="38"/>
        <v/>
      </c>
      <c r="BV35" s="492" t="str">
        <f t="shared" ca="1" si="38"/>
        <v/>
      </c>
      <c r="BW35" s="492" t="str">
        <f t="shared" ca="1" si="38"/>
        <v/>
      </c>
      <c r="BX35" s="492" t="str">
        <f t="shared" ca="1" si="38"/>
        <v/>
      </c>
      <c r="BY35" s="492" t="str">
        <f t="shared" ca="1" si="38"/>
        <v/>
      </c>
    </row>
    <row r="36" spans="1:77" x14ac:dyDescent="0.25">
      <c r="A36" s="620"/>
      <c r="B36" s="3" t="s">
        <v>132</v>
      </c>
      <c r="E36" s="337">
        <v>1</v>
      </c>
      <c r="F36" s="337">
        <v>2.4</v>
      </c>
      <c r="G36" s="337">
        <v>0</v>
      </c>
      <c r="H36" s="42">
        <f t="shared" si="4"/>
        <v>0</v>
      </c>
      <c r="I36" s="42">
        <f t="shared" si="4"/>
        <v>0</v>
      </c>
      <c r="J36" s="32" t="str">
        <f t="shared" ca="1" si="2"/>
        <v>OK</v>
      </c>
      <c r="K36" s="661"/>
      <c r="L36" s="664"/>
      <c r="M36" s="667"/>
      <c r="N36" s="667"/>
      <c r="O36" s="617"/>
      <c r="P36" s="46"/>
      <c r="Q36" s="46"/>
      <c r="R36" s="46"/>
      <c r="S36" s="46"/>
      <c r="T36" s="46"/>
      <c r="V36" s="20">
        <f t="shared" si="5"/>
        <v>0</v>
      </c>
      <c r="W36" s="27" t="str">
        <f ca="1">INDEX(INDIRECT($AI36),$BL$9+1,W$4)</f>
        <v>None</v>
      </c>
      <c r="X36" s="27" t="str">
        <f t="shared" ref="X36:AB36" ca="1" si="49">INDEX(INDIRECT($AI36),$BL$9+1,X$4)</f>
        <v>None</v>
      </c>
      <c r="Y36" s="27">
        <f t="shared" ca="1" si="49"/>
        <v>0</v>
      </c>
      <c r="Z36" s="27">
        <f t="shared" ca="1" si="49"/>
        <v>0</v>
      </c>
      <c r="AA36" s="27">
        <f t="shared" ca="1" si="49"/>
        <v>0</v>
      </c>
      <c r="AB36" s="27">
        <f t="shared" ca="1" si="49"/>
        <v>0</v>
      </c>
      <c r="AC36" s="29">
        <f t="shared" si="7"/>
        <v>0</v>
      </c>
      <c r="AD36" s="29">
        <f t="shared" si="8"/>
        <v>0</v>
      </c>
      <c r="AE36" s="47"/>
      <c r="AF36" s="47"/>
      <c r="AG36" s="491">
        <v>27</v>
      </c>
      <c r="AH36" s="485">
        <v>1</v>
      </c>
      <c r="AI36" s="485" t="str">
        <f t="shared" si="9"/>
        <v>None</v>
      </c>
      <c r="AJ36" s="492" t="str">
        <f t="shared" ca="1" si="40"/>
        <v/>
      </c>
      <c r="AK36" s="492" t="str">
        <f t="shared" ca="1" si="40"/>
        <v/>
      </c>
      <c r="AL36" s="492" t="str">
        <f t="shared" ca="1" si="40"/>
        <v/>
      </c>
      <c r="AM36" s="492" t="str">
        <f t="shared" ca="1" si="40"/>
        <v/>
      </c>
      <c r="AN36" s="492" t="str">
        <f t="shared" ca="1" si="40"/>
        <v/>
      </c>
      <c r="AO36" s="492" t="str">
        <f t="shared" ca="1" si="40"/>
        <v/>
      </c>
      <c r="AP36" s="493" t="str">
        <f t="shared" ca="1" si="40"/>
        <v/>
      </c>
      <c r="AQ36" s="493" t="str">
        <f t="shared" ca="1" si="40"/>
        <v/>
      </c>
      <c r="AR36" s="493" t="str">
        <f t="shared" ca="1" si="40"/>
        <v/>
      </c>
      <c r="AS36" s="493" t="str">
        <f t="shared" ca="1" si="40"/>
        <v/>
      </c>
      <c r="AT36" s="493" t="str">
        <f t="shared" ca="1" si="40"/>
        <v/>
      </c>
      <c r="AU36" s="493" t="str">
        <f t="shared" ca="1" si="40"/>
        <v/>
      </c>
      <c r="AV36" s="492" t="str">
        <f t="shared" ca="1" si="37"/>
        <v/>
      </c>
      <c r="AW36" s="492" t="str">
        <f t="shared" ca="1" si="37"/>
        <v/>
      </c>
      <c r="AX36" s="492" t="str">
        <f t="shared" ca="1" si="37"/>
        <v/>
      </c>
      <c r="AY36" s="492" t="str">
        <f t="shared" ca="1" si="37"/>
        <v/>
      </c>
      <c r="AZ36" s="492" t="str">
        <f t="shared" ca="1" si="37"/>
        <v/>
      </c>
      <c r="BA36" s="492" t="str">
        <f t="shared" ca="1" si="37"/>
        <v/>
      </c>
      <c r="BB36" s="493" t="str">
        <f t="shared" ca="1" si="37"/>
        <v/>
      </c>
      <c r="BC36" s="493" t="str">
        <f t="shared" ca="1" si="37"/>
        <v/>
      </c>
      <c r="BD36" s="493" t="str">
        <f t="shared" ca="1" si="37"/>
        <v/>
      </c>
      <c r="BE36" s="493" t="str">
        <f t="shared" ca="1" si="37"/>
        <v/>
      </c>
      <c r="BF36" s="493" t="str">
        <f t="shared" ca="1" si="37"/>
        <v/>
      </c>
      <c r="BG36" s="493" t="str">
        <f t="shared" ca="1" si="37"/>
        <v/>
      </c>
      <c r="BH36" s="492" t="str">
        <f t="shared" ca="1" si="37"/>
        <v/>
      </c>
      <c r="BI36" s="492" t="str">
        <f t="shared" ca="1" si="37"/>
        <v/>
      </c>
      <c r="BJ36" s="492" t="str">
        <f t="shared" ca="1" si="37"/>
        <v/>
      </c>
      <c r="BK36" s="492" t="str">
        <f t="shared" ca="1" si="37"/>
        <v/>
      </c>
      <c r="BL36" s="492" t="str">
        <f t="shared" ca="1" si="38"/>
        <v/>
      </c>
      <c r="BM36" s="492" t="str">
        <f t="shared" ca="1" si="38"/>
        <v/>
      </c>
      <c r="BN36" s="493" t="str">
        <f t="shared" ca="1" si="38"/>
        <v/>
      </c>
      <c r="BO36" s="493" t="str">
        <f t="shared" ca="1" si="38"/>
        <v/>
      </c>
      <c r="BP36" s="493" t="str">
        <f t="shared" ca="1" si="38"/>
        <v/>
      </c>
      <c r="BQ36" s="493" t="str">
        <f t="shared" ca="1" si="38"/>
        <v/>
      </c>
      <c r="BR36" s="493" t="str">
        <f t="shared" ca="1" si="38"/>
        <v/>
      </c>
      <c r="BS36" s="493" t="str">
        <f t="shared" ca="1" si="38"/>
        <v/>
      </c>
      <c r="BT36" s="492" t="str">
        <f t="shared" ca="1" si="38"/>
        <v/>
      </c>
      <c r="BU36" s="492" t="str">
        <f t="shared" ca="1" si="38"/>
        <v/>
      </c>
      <c r="BV36" s="492" t="str">
        <f t="shared" ca="1" si="38"/>
        <v/>
      </c>
      <c r="BW36" s="492" t="str">
        <f t="shared" ca="1" si="38"/>
        <v/>
      </c>
      <c r="BX36" s="492" t="str">
        <f t="shared" ca="1" si="38"/>
        <v/>
      </c>
      <c r="BY36" s="492" t="str">
        <f t="shared" ca="1" si="38"/>
        <v/>
      </c>
    </row>
    <row r="37" spans="1:77" x14ac:dyDescent="0.25">
      <c r="A37" s="620"/>
      <c r="B37" s="3" t="s">
        <v>133</v>
      </c>
      <c r="E37" s="337">
        <v>1</v>
      </c>
      <c r="F37" s="337">
        <v>2.4</v>
      </c>
      <c r="G37" s="337">
        <v>0</v>
      </c>
      <c r="H37" s="42">
        <f t="shared" si="4"/>
        <v>0</v>
      </c>
      <c r="I37" s="42">
        <f t="shared" si="4"/>
        <v>0</v>
      </c>
      <c r="J37" s="32" t="str">
        <f t="shared" ca="1" si="2"/>
        <v>OK</v>
      </c>
      <c r="K37" s="662"/>
      <c r="L37" s="665"/>
      <c r="M37" s="668"/>
      <c r="N37" s="668"/>
      <c r="O37" s="617"/>
      <c r="P37" s="46"/>
      <c r="Q37" s="46"/>
      <c r="R37" s="46"/>
      <c r="S37" s="46"/>
      <c r="T37" s="46"/>
      <c r="V37" s="20">
        <f t="shared" si="5"/>
        <v>0</v>
      </c>
      <c r="W37" s="27" t="str">
        <f ca="1">INDEX(INDIRECT($AI37),$BM$9+1,W$4)</f>
        <v>None</v>
      </c>
      <c r="X37" s="27" t="str">
        <f t="shared" ref="X37:AB37" ca="1" si="50">INDEX(INDIRECT($AI37),$BM$9+1,X$4)</f>
        <v>None</v>
      </c>
      <c r="Y37" s="27">
        <f t="shared" ca="1" si="50"/>
        <v>0</v>
      </c>
      <c r="Z37" s="27">
        <f t="shared" ca="1" si="50"/>
        <v>0</v>
      </c>
      <c r="AA37" s="27">
        <f t="shared" ca="1" si="50"/>
        <v>0</v>
      </c>
      <c r="AB37" s="27">
        <f t="shared" ca="1" si="50"/>
        <v>0</v>
      </c>
      <c r="AC37" s="29">
        <f t="shared" si="7"/>
        <v>0</v>
      </c>
      <c r="AD37" s="29">
        <f t="shared" si="8"/>
        <v>0</v>
      </c>
      <c r="AE37" s="47"/>
      <c r="AF37" s="47"/>
      <c r="AG37" s="491">
        <v>28</v>
      </c>
      <c r="AH37" s="485">
        <v>1</v>
      </c>
      <c r="AI37" s="485" t="str">
        <f t="shared" si="9"/>
        <v>None</v>
      </c>
      <c r="AJ37" s="492" t="str">
        <f t="shared" ca="1" si="40"/>
        <v/>
      </c>
      <c r="AK37" s="492" t="str">
        <f t="shared" ca="1" si="40"/>
        <v/>
      </c>
      <c r="AL37" s="492" t="str">
        <f t="shared" ca="1" si="40"/>
        <v/>
      </c>
      <c r="AM37" s="492" t="str">
        <f t="shared" ca="1" si="40"/>
        <v/>
      </c>
      <c r="AN37" s="492" t="str">
        <f t="shared" ca="1" si="40"/>
        <v/>
      </c>
      <c r="AO37" s="492" t="str">
        <f t="shared" ca="1" si="40"/>
        <v/>
      </c>
      <c r="AP37" s="493" t="str">
        <f t="shared" ca="1" si="40"/>
        <v/>
      </c>
      <c r="AQ37" s="493" t="str">
        <f t="shared" ca="1" si="40"/>
        <v/>
      </c>
      <c r="AR37" s="493" t="str">
        <f t="shared" ca="1" si="40"/>
        <v/>
      </c>
      <c r="AS37" s="493" t="str">
        <f t="shared" ca="1" si="40"/>
        <v/>
      </c>
      <c r="AT37" s="493" t="str">
        <f t="shared" ca="1" si="40"/>
        <v/>
      </c>
      <c r="AU37" s="493" t="str">
        <f t="shared" ca="1" si="40"/>
        <v/>
      </c>
      <c r="AV37" s="492" t="str">
        <f t="shared" ca="1" si="37"/>
        <v/>
      </c>
      <c r="AW37" s="492" t="str">
        <f t="shared" ca="1" si="37"/>
        <v/>
      </c>
      <c r="AX37" s="492" t="str">
        <f t="shared" ca="1" si="37"/>
        <v/>
      </c>
      <c r="AY37" s="492" t="str">
        <f t="shared" ca="1" si="37"/>
        <v/>
      </c>
      <c r="AZ37" s="492" t="str">
        <f t="shared" ca="1" si="37"/>
        <v/>
      </c>
      <c r="BA37" s="492" t="str">
        <f t="shared" ca="1" si="37"/>
        <v/>
      </c>
      <c r="BB37" s="493" t="str">
        <f t="shared" ca="1" si="37"/>
        <v/>
      </c>
      <c r="BC37" s="493" t="str">
        <f t="shared" ca="1" si="37"/>
        <v/>
      </c>
      <c r="BD37" s="493" t="str">
        <f t="shared" ca="1" si="37"/>
        <v/>
      </c>
      <c r="BE37" s="493" t="str">
        <f t="shared" ca="1" si="37"/>
        <v/>
      </c>
      <c r="BF37" s="493" t="str">
        <f t="shared" ca="1" si="37"/>
        <v/>
      </c>
      <c r="BG37" s="493" t="str">
        <f t="shared" ca="1" si="37"/>
        <v/>
      </c>
      <c r="BH37" s="492" t="str">
        <f t="shared" ca="1" si="37"/>
        <v/>
      </c>
      <c r="BI37" s="492" t="str">
        <f t="shared" ca="1" si="37"/>
        <v/>
      </c>
      <c r="BJ37" s="492" t="str">
        <f t="shared" ca="1" si="37"/>
        <v/>
      </c>
      <c r="BK37" s="492" t="str">
        <f t="shared" ca="1" si="37"/>
        <v/>
      </c>
      <c r="BL37" s="492" t="str">
        <f t="shared" ca="1" si="38"/>
        <v/>
      </c>
      <c r="BM37" s="492" t="str">
        <f t="shared" ca="1" si="38"/>
        <v/>
      </c>
      <c r="BN37" s="493" t="str">
        <f t="shared" ca="1" si="38"/>
        <v/>
      </c>
      <c r="BO37" s="493" t="str">
        <f t="shared" ca="1" si="38"/>
        <v/>
      </c>
      <c r="BP37" s="493" t="str">
        <f t="shared" ca="1" si="38"/>
        <v/>
      </c>
      <c r="BQ37" s="493" t="str">
        <f t="shared" ca="1" si="38"/>
        <v/>
      </c>
      <c r="BR37" s="493" t="str">
        <f t="shared" ca="1" si="38"/>
        <v/>
      </c>
      <c r="BS37" s="493" t="str">
        <f t="shared" ca="1" si="38"/>
        <v/>
      </c>
      <c r="BT37" s="492" t="str">
        <f t="shared" ca="1" si="38"/>
        <v/>
      </c>
      <c r="BU37" s="492" t="str">
        <f t="shared" ca="1" si="38"/>
        <v/>
      </c>
      <c r="BV37" s="492" t="str">
        <f t="shared" ca="1" si="38"/>
        <v/>
      </c>
      <c r="BW37" s="492" t="str">
        <f t="shared" ca="1" si="38"/>
        <v/>
      </c>
      <c r="BX37" s="492" t="str">
        <f t="shared" ca="1" si="38"/>
        <v/>
      </c>
      <c r="BY37" s="492" t="str">
        <f t="shared" ca="1" si="38"/>
        <v/>
      </c>
    </row>
    <row r="38" spans="1:77" ht="15.75" customHeight="1" x14ac:dyDescent="0.25">
      <c r="A38" s="619" t="s">
        <v>134</v>
      </c>
      <c r="B38" s="3" t="s">
        <v>135</v>
      </c>
      <c r="E38" s="337">
        <v>1</v>
      </c>
      <c r="F38" s="337">
        <v>2.4</v>
      </c>
      <c r="G38" s="337">
        <v>0</v>
      </c>
      <c r="H38" s="42">
        <f t="shared" si="4"/>
        <v>0</v>
      </c>
      <c r="I38" s="42">
        <f t="shared" si="4"/>
        <v>0</v>
      </c>
      <c r="J38" s="32" t="str">
        <f t="shared" ca="1" si="2"/>
        <v>OK</v>
      </c>
      <c r="K38" s="660">
        <f ca="1">MIN(SUM(H38:H43),SUM(I38:I43))</f>
        <v>0</v>
      </c>
      <c r="L38" s="663">
        <v>0</v>
      </c>
      <c r="M38" s="666" t="str">
        <f t="shared" ref="M38" ca="1" si="51">IF(K38=0,"",MAX(100,0.5*MAX(H$3,I$3)/U$15))</f>
        <v/>
      </c>
      <c r="N38" s="666" t="str">
        <f ca="1">IF(K38=0,"",MAX(M38,L38*15))</f>
        <v/>
      </c>
      <c r="O38" s="616" t="str">
        <f ca="1">IF(K38=0,"",IF(M38&lt;=K38,"OK if internal bracing line", "NG if internal bracing line"))</f>
        <v/>
      </c>
      <c r="P38" s="46"/>
      <c r="Q38" s="46"/>
      <c r="R38" s="46"/>
      <c r="S38" s="46"/>
      <c r="T38" s="46"/>
      <c r="V38" s="20">
        <f t="shared" si="5"/>
        <v>0</v>
      </c>
      <c r="W38" s="27" t="str">
        <f ca="1">INDEX(INDIRECT($AI38),$BN$9+1,W$4)</f>
        <v>None</v>
      </c>
      <c r="X38" s="27" t="str">
        <f t="shared" ref="X38:AB38" ca="1" si="52">INDEX(INDIRECT($AI38),$BN$9+1,X$4)</f>
        <v>None</v>
      </c>
      <c r="Y38" s="27">
        <f t="shared" ca="1" si="52"/>
        <v>0</v>
      </c>
      <c r="Z38" s="27">
        <f t="shared" ca="1" si="52"/>
        <v>0</v>
      </c>
      <c r="AA38" s="27">
        <f t="shared" ca="1" si="52"/>
        <v>0</v>
      </c>
      <c r="AB38" s="27">
        <f t="shared" ca="1" si="52"/>
        <v>0</v>
      </c>
      <c r="AC38" s="29">
        <f t="shared" si="7"/>
        <v>0</v>
      </c>
      <c r="AD38" s="29">
        <f t="shared" si="8"/>
        <v>0</v>
      </c>
      <c r="AE38" s="47"/>
      <c r="AF38" s="47"/>
      <c r="AG38" s="491">
        <v>29</v>
      </c>
      <c r="AH38" s="485">
        <v>1</v>
      </c>
      <c r="AI38" s="485" t="str">
        <f t="shared" si="9"/>
        <v>None</v>
      </c>
      <c r="AJ38" s="492" t="str">
        <f t="shared" ca="1" si="40"/>
        <v/>
      </c>
      <c r="AK38" s="492" t="str">
        <f t="shared" ca="1" si="40"/>
        <v/>
      </c>
      <c r="AL38" s="492" t="str">
        <f t="shared" ca="1" si="40"/>
        <v/>
      </c>
      <c r="AM38" s="492" t="str">
        <f t="shared" ca="1" si="40"/>
        <v/>
      </c>
      <c r="AN38" s="492" t="str">
        <f t="shared" ca="1" si="40"/>
        <v/>
      </c>
      <c r="AO38" s="492" t="str">
        <f t="shared" ca="1" si="40"/>
        <v/>
      </c>
      <c r="AP38" s="493" t="str">
        <f t="shared" ca="1" si="40"/>
        <v/>
      </c>
      <c r="AQ38" s="493" t="str">
        <f t="shared" ca="1" si="40"/>
        <v/>
      </c>
      <c r="AR38" s="493" t="str">
        <f t="shared" ca="1" si="40"/>
        <v/>
      </c>
      <c r="AS38" s="493" t="str">
        <f t="shared" ca="1" si="40"/>
        <v/>
      </c>
      <c r="AT38" s="493" t="str">
        <f t="shared" ca="1" si="40"/>
        <v/>
      </c>
      <c r="AU38" s="493" t="str">
        <f t="shared" ca="1" si="40"/>
        <v/>
      </c>
      <c r="AV38" s="492" t="str">
        <f t="shared" ca="1" si="37"/>
        <v/>
      </c>
      <c r="AW38" s="492" t="str">
        <f t="shared" ca="1" si="37"/>
        <v/>
      </c>
      <c r="AX38" s="492" t="str">
        <f t="shared" ca="1" si="37"/>
        <v/>
      </c>
      <c r="AY38" s="492" t="str">
        <f t="shared" ca="1" si="37"/>
        <v/>
      </c>
      <c r="AZ38" s="492" t="str">
        <f t="shared" ca="1" si="37"/>
        <v/>
      </c>
      <c r="BA38" s="492" t="str">
        <f t="shared" ca="1" si="37"/>
        <v/>
      </c>
      <c r="BB38" s="493" t="str">
        <f t="shared" ca="1" si="37"/>
        <v/>
      </c>
      <c r="BC38" s="493" t="str">
        <f t="shared" ca="1" si="37"/>
        <v/>
      </c>
      <c r="BD38" s="493" t="str">
        <f t="shared" ca="1" si="37"/>
        <v/>
      </c>
      <c r="BE38" s="493" t="str">
        <f t="shared" ca="1" si="37"/>
        <v/>
      </c>
      <c r="BF38" s="493" t="str">
        <f t="shared" ca="1" si="37"/>
        <v/>
      </c>
      <c r="BG38" s="493" t="str">
        <f t="shared" ca="1" si="37"/>
        <v/>
      </c>
      <c r="BH38" s="492" t="str">
        <f t="shared" ca="1" si="37"/>
        <v/>
      </c>
      <c r="BI38" s="492" t="str">
        <f t="shared" ca="1" si="37"/>
        <v/>
      </c>
      <c r="BJ38" s="492" t="str">
        <f t="shared" ca="1" si="37"/>
        <v/>
      </c>
      <c r="BK38" s="492" t="str">
        <f t="shared" ca="1" si="37"/>
        <v/>
      </c>
      <c r="BL38" s="492" t="str">
        <f t="shared" ca="1" si="38"/>
        <v/>
      </c>
      <c r="BM38" s="492" t="str">
        <f t="shared" ca="1" si="38"/>
        <v/>
      </c>
      <c r="BN38" s="493" t="str">
        <f t="shared" ca="1" si="38"/>
        <v/>
      </c>
      <c r="BO38" s="493" t="str">
        <f t="shared" ca="1" si="38"/>
        <v/>
      </c>
      <c r="BP38" s="493" t="str">
        <f t="shared" ca="1" si="38"/>
        <v/>
      </c>
      <c r="BQ38" s="493" t="str">
        <f t="shared" ca="1" si="38"/>
        <v/>
      </c>
      <c r="BR38" s="493" t="str">
        <f t="shared" ca="1" si="38"/>
        <v/>
      </c>
      <c r="BS38" s="493" t="str">
        <f t="shared" ca="1" si="38"/>
        <v/>
      </c>
      <c r="BT38" s="492" t="str">
        <f t="shared" ca="1" si="38"/>
        <v/>
      </c>
      <c r="BU38" s="492" t="str">
        <f t="shared" ca="1" si="38"/>
        <v/>
      </c>
      <c r="BV38" s="492" t="str">
        <f t="shared" ca="1" si="38"/>
        <v/>
      </c>
      <c r="BW38" s="492" t="str">
        <f t="shared" ca="1" si="38"/>
        <v/>
      </c>
      <c r="BX38" s="492" t="str">
        <f t="shared" ca="1" si="38"/>
        <v/>
      </c>
      <c r="BY38" s="492" t="str">
        <f t="shared" ca="1" si="38"/>
        <v/>
      </c>
    </row>
    <row r="39" spans="1:77" x14ac:dyDescent="0.25">
      <c r="A39" s="620"/>
      <c r="B39" s="3" t="s">
        <v>136</v>
      </c>
      <c r="E39" s="337">
        <v>1</v>
      </c>
      <c r="F39" s="337">
        <v>2.4</v>
      </c>
      <c r="G39" s="337">
        <v>0</v>
      </c>
      <c r="H39" s="42">
        <f t="shared" si="4"/>
        <v>0</v>
      </c>
      <c r="I39" s="42">
        <f t="shared" si="4"/>
        <v>0</v>
      </c>
      <c r="J39" s="32" t="str">
        <f t="shared" ca="1" si="2"/>
        <v>OK</v>
      </c>
      <c r="K39" s="661"/>
      <c r="L39" s="664"/>
      <c r="M39" s="667"/>
      <c r="N39" s="667"/>
      <c r="O39" s="617"/>
      <c r="P39" s="46"/>
      <c r="Q39" s="46"/>
      <c r="R39" s="46"/>
      <c r="S39" s="46"/>
      <c r="T39" s="46"/>
      <c r="V39" s="20">
        <f t="shared" si="5"/>
        <v>0</v>
      </c>
      <c r="W39" s="27" t="str">
        <f ca="1">INDEX(INDIRECT($AI39),$BO$9+1,W$4)</f>
        <v>None</v>
      </c>
      <c r="X39" s="27" t="str">
        <f t="shared" ref="X39:AB39" ca="1" si="53">INDEX(INDIRECT($AI39),$BO$9+1,X$4)</f>
        <v>None</v>
      </c>
      <c r="Y39" s="27">
        <f t="shared" ca="1" si="53"/>
        <v>0</v>
      </c>
      <c r="Z39" s="27">
        <f t="shared" ca="1" si="53"/>
        <v>0</v>
      </c>
      <c r="AA39" s="27">
        <f t="shared" ca="1" si="53"/>
        <v>0</v>
      </c>
      <c r="AB39" s="27">
        <f t="shared" ca="1" si="53"/>
        <v>0</v>
      </c>
      <c r="AC39" s="29">
        <f t="shared" si="7"/>
        <v>0</v>
      </c>
      <c r="AD39" s="29">
        <f t="shared" si="8"/>
        <v>0</v>
      </c>
      <c r="AE39" s="47"/>
      <c r="AF39" s="47"/>
      <c r="AG39" s="491">
        <v>30</v>
      </c>
      <c r="AH39" s="485">
        <v>1</v>
      </c>
      <c r="AI39" s="485" t="str">
        <f t="shared" si="9"/>
        <v>None</v>
      </c>
      <c r="AJ39" s="492" t="str">
        <f t="shared" ca="1" si="40"/>
        <v/>
      </c>
      <c r="AK39" s="492" t="str">
        <f t="shared" ca="1" si="40"/>
        <v/>
      </c>
      <c r="AL39" s="492" t="str">
        <f t="shared" ca="1" si="40"/>
        <v/>
      </c>
      <c r="AM39" s="492" t="str">
        <f t="shared" ca="1" si="40"/>
        <v/>
      </c>
      <c r="AN39" s="492" t="str">
        <f t="shared" ca="1" si="40"/>
        <v/>
      </c>
      <c r="AO39" s="492" t="str">
        <f t="shared" ca="1" si="40"/>
        <v/>
      </c>
      <c r="AP39" s="493" t="str">
        <f t="shared" ca="1" si="40"/>
        <v/>
      </c>
      <c r="AQ39" s="493" t="str">
        <f t="shared" ca="1" si="40"/>
        <v/>
      </c>
      <c r="AR39" s="493" t="str">
        <f t="shared" ca="1" si="40"/>
        <v/>
      </c>
      <c r="AS39" s="493" t="str">
        <f t="shared" ca="1" si="40"/>
        <v/>
      </c>
      <c r="AT39" s="493" t="str">
        <f t="shared" ca="1" si="40"/>
        <v/>
      </c>
      <c r="AU39" s="493" t="str">
        <f t="shared" ca="1" si="40"/>
        <v/>
      </c>
      <c r="AV39" s="492" t="str">
        <f t="shared" ca="1" si="37"/>
        <v/>
      </c>
      <c r="AW39" s="492" t="str">
        <f t="shared" ca="1" si="37"/>
        <v/>
      </c>
      <c r="AX39" s="492" t="str">
        <f t="shared" ca="1" si="37"/>
        <v/>
      </c>
      <c r="AY39" s="492" t="str">
        <f t="shared" ca="1" si="37"/>
        <v/>
      </c>
      <c r="AZ39" s="492" t="str">
        <f t="shared" ca="1" si="37"/>
        <v/>
      </c>
      <c r="BA39" s="492" t="str">
        <f t="shared" ca="1" si="37"/>
        <v/>
      </c>
      <c r="BB39" s="493" t="str">
        <f t="shared" ca="1" si="37"/>
        <v/>
      </c>
      <c r="BC39" s="493" t="str">
        <f t="shared" ca="1" si="37"/>
        <v/>
      </c>
      <c r="BD39" s="493" t="str">
        <f t="shared" ca="1" si="37"/>
        <v/>
      </c>
      <c r="BE39" s="493" t="str">
        <f t="shared" ca="1" si="37"/>
        <v/>
      </c>
      <c r="BF39" s="493" t="str">
        <f t="shared" ca="1" si="37"/>
        <v/>
      </c>
      <c r="BG39" s="493" t="str">
        <f t="shared" ca="1" si="37"/>
        <v/>
      </c>
      <c r="BH39" s="492" t="str">
        <f t="shared" ca="1" si="37"/>
        <v/>
      </c>
      <c r="BI39" s="492" t="str">
        <f t="shared" ca="1" si="37"/>
        <v/>
      </c>
      <c r="BJ39" s="492" t="str">
        <f t="shared" ca="1" si="37"/>
        <v/>
      </c>
      <c r="BK39" s="492" t="str">
        <f t="shared" ca="1" si="37"/>
        <v/>
      </c>
      <c r="BL39" s="492" t="str">
        <f t="shared" ca="1" si="38"/>
        <v/>
      </c>
      <c r="BM39" s="492" t="str">
        <f t="shared" ca="1" si="38"/>
        <v/>
      </c>
      <c r="BN39" s="493" t="str">
        <f t="shared" ca="1" si="38"/>
        <v/>
      </c>
      <c r="BO39" s="493" t="str">
        <f t="shared" ca="1" si="38"/>
        <v/>
      </c>
      <c r="BP39" s="493" t="str">
        <f t="shared" ca="1" si="38"/>
        <v/>
      </c>
      <c r="BQ39" s="493" t="str">
        <f t="shared" ca="1" si="38"/>
        <v/>
      </c>
      <c r="BR39" s="493" t="str">
        <f t="shared" ca="1" si="38"/>
        <v/>
      </c>
      <c r="BS39" s="493" t="str">
        <f t="shared" ca="1" si="38"/>
        <v/>
      </c>
      <c r="BT39" s="492" t="str">
        <f t="shared" ca="1" si="38"/>
        <v/>
      </c>
      <c r="BU39" s="492" t="str">
        <f t="shared" ca="1" si="38"/>
        <v/>
      </c>
      <c r="BV39" s="492" t="str">
        <f t="shared" ca="1" si="38"/>
        <v/>
      </c>
      <c r="BW39" s="492" t="str">
        <f t="shared" ca="1" si="38"/>
        <v/>
      </c>
      <c r="BX39" s="492" t="str">
        <f t="shared" ca="1" si="38"/>
        <v/>
      </c>
      <c r="BY39" s="492" t="str">
        <f t="shared" ca="1" si="38"/>
        <v/>
      </c>
    </row>
    <row r="40" spans="1:77" x14ac:dyDescent="0.25">
      <c r="A40" s="620"/>
      <c r="B40" s="3" t="s">
        <v>137</v>
      </c>
      <c r="E40" s="337">
        <v>1</v>
      </c>
      <c r="F40" s="337">
        <v>2.4</v>
      </c>
      <c r="G40" s="337">
        <v>0</v>
      </c>
      <c r="H40" s="42">
        <f t="shared" si="4"/>
        <v>0</v>
      </c>
      <c r="I40" s="42">
        <f t="shared" si="4"/>
        <v>0</v>
      </c>
      <c r="J40" s="32" t="str">
        <f t="shared" ca="1" si="2"/>
        <v>OK</v>
      </c>
      <c r="K40" s="661"/>
      <c r="L40" s="664"/>
      <c r="M40" s="667"/>
      <c r="N40" s="667"/>
      <c r="O40" s="617"/>
      <c r="P40" s="46"/>
      <c r="Q40" s="46"/>
      <c r="R40" s="46"/>
      <c r="S40" s="46"/>
      <c r="T40" s="46"/>
      <c r="V40" s="20">
        <f t="shared" si="5"/>
        <v>0</v>
      </c>
      <c r="W40" s="27" t="str">
        <f ca="1">INDEX(INDIRECT($AI40),$BP$9+1,W$4)</f>
        <v>None</v>
      </c>
      <c r="X40" s="27" t="str">
        <f t="shared" ref="X40:AB40" ca="1" si="54">INDEX(INDIRECT($AI40),$BP$9+1,X$4)</f>
        <v>None</v>
      </c>
      <c r="Y40" s="27">
        <f t="shared" ca="1" si="54"/>
        <v>0</v>
      </c>
      <c r="Z40" s="27">
        <f t="shared" ca="1" si="54"/>
        <v>0</v>
      </c>
      <c r="AA40" s="27">
        <f t="shared" ca="1" si="54"/>
        <v>0</v>
      </c>
      <c r="AB40" s="27">
        <f t="shared" ca="1" si="54"/>
        <v>0</v>
      </c>
      <c r="AC40" s="29">
        <f t="shared" si="7"/>
        <v>0</v>
      </c>
      <c r="AD40" s="29">
        <f t="shared" si="8"/>
        <v>0</v>
      </c>
      <c r="AE40" s="47"/>
      <c r="AF40" s="47"/>
      <c r="AG40" s="491">
        <v>31</v>
      </c>
      <c r="AH40" s="485">
        <v>1</v>
      </c>
      <c r="AI40" s="485" t="str">
        <f t="shared" si="9"/>
        <v>None</v>
      </c>
      <c r="AJ40" s="492" t="str">
        <f t="shared" ca="1" si="40"/>
        <v/>
      </c>
      <c r="AK40" s="492" t="str">
        <f t="shared" ca="1" si="40"/>
        <v/>
      </c>
      <c r="AL40" s="492" t="str">
        <f t="shared" ca="1" si="40"/>
        <v/>
      </c>
      <c r="AM40" s="492" t="str">
        <f t="shared" ca="1" si="40"/>
        <v/>
      </c>
      <c r="AN40" s="492" t="str">
        <f t="shared" ca="1" si="40"/>
        <v/>
      </c>
      <c r="AO40" s="492" t="str">
        <f t="shared" ca="1" si="40"/>
        <v/>
      </c>
      <c r="AP40" s="493" t="str">
        <f t="shared" ca="1" si="40"/>
        <v/>
      </c>
      <c r="AQ40" s="493" t="str">
        <f t="shared" ca="1" si="40"/>
        <v/>
      </c>
      <c r="AR40" s="493" t="str">
        <f t="shared" ca="1" si="40"/>
        <v/>
      </c>
      <c r="AS40" s="493" t="str">
        <f t="shared" ca="1" si="40"/>
        <v/>
      </c>
      <c r="AT40" s="493" t="str">
        <f t="shared" ca="1" si="40"/>
        <v/>
      </c>
      <c r="AU40" s="493" t="str">
        <f t="shared" ca="1" si="40"/>
        <v/>
      </c>
      <c r="AV40" s="492" t="str">
        <f t="shared" ca="1" si="37"/>
        <v/>
      </c>
      <c r="AW40" s="492" t="str">
        <f t="shared" ca="1" si="37"/>
        <v/>
      </c>
      <c r="AX40" s="492" t="str">
        <f t="shared" ca="1" si="37"/>
        <v/>
      </c>
      <c r="AY40" s="492" t="str">
        <f t="shared" ca="1" si="37"/>
        <v/>
      </c>
      <c r="AZ40" s="492" t="str">
        <f t="shared" ca="1" si="37"/>
        <v/>
      </c>
      <c r="BA40" s="492" t="str">
        <f t="shared" ca="1" si="37"/>
        <v/>
      </c>
      <c r="BB40" s="493" t="str">
        <f t="shared" ca="1" si="37"/>
        <v/>
      </c>
      <c r="BC40" s="493" t="str">
        <f t="shared" ca="1" si="37"/>
        <v/>
      </c>
      <c r="BD40" s="493" t="str">
        <f t="shared" ca="1" si="37"/>
        <v/>
      </c>
      <c r="BE40" s="493" t="str">
        <f t="shared" ca="1" si="37"/>
        <v/>
      </c>
      <c r="BF40" s="493" t="str">
        <f t="shared" ca="1" si="37"/>
        <v/>
      </c>
      <c r="BG40" s="493" t="str">
        <f t="shared" ca="1" si="37"/>
        <v/>
      </c>
      <c r="BH40" s="492" t="str">
        <f t="shared" ca="1" si="37"/>
        <v/>
      </c>
      <c r="BI40" s="492" t="str">
        <f t="shared" ca="1" si="37"/>
        <v/>
      </c>
      <c r="BJ40" s="492" t="str">
        <f t="shared" ca="1" si="37"/>
        <v/>
      </c>
      <c r="BK40" s="492" t="str">
        <f t="shared" ca="1" si="37"/>
        <v/>
      </c>
      <c r="BL40" s="492" t="str">
        <f t="shared" ca="1" si="38"/>
        <v/>
      </c>
      <c r="BM40" s="492" t="str">
        <f t="shared" ca="1" si="38"/>
        <v/>
      </c>
      <c r="BN40" s="493" t="str">
        <f t="shared" ca="1" si="38"/>
        <v/>
      </c>
      <c r="BO40" s="493" t="str">
        <f t="shared" ca="1" si="38"/>
        <v/>
      </c>
      <c r="BP40" s="493" t="str">
        <f t="shared" ca="1" si="38"/>
        <v/>
      </c>
      <c r="BQ40" s="493" t="str">
        <f t="shared" ca="1" si="38"/>
        <v/>
      </c>
      <c r="BR40" s="493" t="str">
        <f t="shared" ca="1" si="38"/>
        <v/>
      </c>
      <c r="BS40" s="493" t="str">
        <f t="shared" ca="1" si="38"/>
        <v/>
      </c>
      <c r="BT40" s="492" t="str">
        <f t="shared" ca="1" si="38"/>
        <v/>
      </c>
      <c r="BU40" s="492" t="str">
        <f t="shared" ca="1" si="38"/>
        <v/>
      </c>
      <c r="BV40" s="492" t="str">
        <f t="shared" ca="1" si="38"/>
        <v/>
      </c>
      <c r="BW40" s="492" t="str">
        <f t="shared" ca="1" si="38"/>
        <v/>
      </c>
      <c r="BX40" s="492" t="str">
        <f t="shared" ca="1" si="38"/>
        <v/>
      </c>
      <c r="BY40" s="492" t="str">
        <f t="shared" ca="1" si="38"/>
        <v/>
      </c>
    </row>
    <row r="41" spans="1:77" ht="15" customHeight="1" x14ac:dyDescent="0.25">
      <c r="A41" s="620"/>
      <c r="B41" s="3" t="s">
        <v>138</v>
      </c>
      <c r="E41" s="337">
        <v>1</v>
      </c>
      <c r="F41" s="337">
        <v>2.4</v>
      </c>
      <c r="G41" s="337">
        <v>0</v>
      </c>
      <c r="H41" s="42">
        <f t="shared" ca="1" si="4"/>
        <v>0</v>
      </c>
      <c r="I41" s="42">
        <f t="shared" ca="1" si="4"/>
        <v>0</v>
      </c>
      <c r="J41" s="32" t="str">
        <f t="shared" ca="1" si="2"/>
        <v>OK</v>
      </c>
      <c r="K41" s="661"/>
      <c r="L41" s="664"/>
      <c r="M41" s="667"/>
      <c r="N41" s="667"/>
      <c r="O41" s="616" t="str">
        <f ca="1">IF(K38=0,"",IF(N38&lt;=K38,"OK if external bracing line", "NG if external bracing line"))</f>
        <v/>
      </c>
      <c r="P41" s="46"/>
      <c r="Q41" s="46"/>
      <c r="R41" s="46"/>
      <c r="S41" s="46"/>
      <c r="T41" s="46"/>
      <c r="V41" s="20">
        <f t="shared" ca="1" si="5"/>
        <v>0</v>
      </c>
      <c r="W41" s="27" t="str">
        <f ca="1">INDEX(INDIRECT($AI41),$BQ$9+1,W$4)</f>
        <v>None</v>
      </c>
      <c r="X41" s="27" t="str">
        <f t="shared" ref="X41:AB41" ca="1" si="55">INDEX(INDIRECT($AI41),$BQ$9+1,X$4)</f>
        <v>None</v>
      </c>
      <c r="Y41" s="27">
        <f t="shared" ca="1" si="55"/>
        <v>0</v>
      </c>
      <c r="Z41" s="27">
        <f t="shared" ca="1" si="55"/>
        <v>0</v>
      </c>
      <c r="AA41" s="27">
        <f t="shared" ca="1" si="55"/>
        <v>0</v>
      </c>
      <c r="AB41" s="27">
        <f t="shared" ca="1" si="55"/>
        <v>0</v>
      </c>
      <c r="AC41" s="29">
        <f t="shared" ca="1" si="7"/>
        <v>0</v>
      </c>
      <c r="AD41" s="29">
        <f t="shared" ca="1" si="8"/>
        <v>0</v>
      </c>
      <c r="AE41" s="47"/>
      <c r="AF41" s="47"/>
      <c r="AG41" s="491">
        <v>32</v>
      </c>
      <c r="AH41" s="485">
        <v>4</v>
      </c>
      <c r="AI41" s="485" t="str">
        <f t="shared" si="9"/>
        <v>Plasterboard</v>
      </c>
      <c r="AJ41" s="492" t="str">
        <f t="shared" ca="1" si="40"/>
        <v/>
      </c>
      <c r="AK41" s="492" t="str">
        <f t="shared" ca="1" si="40"/>
        <v/>
      </c>
      <c r="AL41" s="492" t="str">
        <f t="shared" ca="1" si="40"/>
        <v/>
      </c>
      <c r="AM41" s="492" t="str">
        <f t="shared" ca="1" si="40"/>
        <v/>
      </c>
      <c r="AN41" s="492" t="str">
        <f t="shared" ca="1" si="40"/>
        <v/>
      </c>
      <c r="AO41" s="492" t="str">
        <f t="shared" ca="1" si="40"/>
        <v/>
      </c>
      <c r="AP41" s="493" t="str">
        <f t="shared" ca="1" si="40"/>
        <v/>
      </c>
      <c r="AQ41" s="493" t="str">
        <f t="shared" ca="1" si="40"/>
        <v/>
      </c>
      <c r="AR41" s="493" t="str">
        <f t="shared" ca="1" si="40"/>
        <v/>
      </c>
      <c r="AS41" s="493" t="str">
        <f t="shared" ca="1" si="40"/>
        <v/>
      </c>
      <c r="AT41" s="493" t="str">
        <f t="shared" ca="1" si="40"/>
        <v/>
      </c>
      <c r="AU41" s="493" t="str">
        <f t="shared" ca="1" si="40"/>
        <v/>
      </c>
      <c r="AV41" s="492" t="str">
        <f t="shared" ca="1" si="37"/>
        <v/>
      </c>
      <c r="AW41" s="492" t="str">
        <f t="shared" ca="1" si="37"/>
        <v/>
      </c>
      <c r="AX41" s="492" t="str">
        <f t="shared" ca="1" si="37"/>
        <v/>
      </c>
      <c r="AY41" s="492" t="str">
        <f t="shared" ca="1" si="37"/>
        <v/>
      </c>
      <c r="AZ41" s="492" t="str">
        <f t="shared" ca="1" si="37"/>
        <v/>
      </c>
      <c r="BA41" s="492" t="str">
        <f t="shared" ca="1" si="37"/>
        <v/>
      </c>
      <c r="BB41" s="493" t="str">
        <f t="shared" ca="1" si="37"/>
        <v/>
      </c>
      <c r="BC41" s="493" t="str">
        <f t="shared" ca="1" si="37"/>
        <v/>
      </c>
      <c r="BD41" s="493" t="str">
        <f t="shared" ca="1" si="37"/>
        <v/>
      </c>
      <c r="BE41" s="493" t="str">
        <f t="shared" ca="1" si="37"/>
        <v/>
      </c>
      <c r="BF41" s="493" t="str">
        <f t="shared" ca="1" si="37"/>
        <v/>
      </c>
      <c r="BG41" s="493" t="str">
        <f t="shared" ca="1" si="37"/>
        <v/>
      </c>
      <c r="BH41" s="492" t="str">
        <f t="shared" ca="1" si="37"/>
        <v/>
      </c>
      <c r="BI41" s="492" t="str">
        <f t="shared" ca="1" si="37"/>
        <v/>
      </c>
      <c r="BJ41" s="492" t="str">
        <f t="shared" ca="1" si="37"/>
        <v/>
      </c>
      <c r="BK41" s="492" t="str">
        <f t="shared" ca="1" si="37"/>
        <v/>
      </c>
      <c r="BL41" s="492" t="str">
        <f t="shared" ca="1" si="38"/>
        <v/>
      </c>
      <c r="BM41" s="492" t="str">
        <f t="shared" ca="1" si="38"/>
        <v/>
      </c>
      <c r="BN41" s="493" t="str">
        <f t="shared" ca="1" si="38"/>
        <v/>
      </c>
      <c r="BO41" s="493" t="str">
        <f t="shared" ca="1" si="38"/>
        <v/>
      </c>
      <c r="BP41" s="493" t="str">
        <f t="shared" ca="1" si="38"/>
        <v/>
      </c>
      <c r="BQ41" s="493" t="str">
        <f t="shared" ca="1" si="38"/>
        <v/>
      </c>
      <c r="BR41" s="493" t="str">
        <f t="shared" ca="1" si="38"/>
        <v/>
      </c>
      <c r="BS41" s="493" t="str">
        <f t="shared" ca="1" si="38"/>
        <v/>
      </c>
      <c r="BT41" s="492" t="str">
        <f t="shared" ca="1" si="38"/>
        <v/>
      </c>
      <c r="BU41" s="492" t="str">
        <f t="shared" ca="1" si="38"/>
        <v/>
      </c>
      <c r="BV41" s="492" t="str">
        <f t="shared" ca="1" si="38"/>
        <v/>
      </c>
      <c r="BW41" s="492" t="str">
        <f t="shared" ca="1" si="38"/>
        <v/>
      </c>
      <c r="BX41" s="492" t="str">
        <f t="shared" ca="1" si="38"/>
        <v/>
      </c>
      <c r="BY41" s="492" t="str">
        <f t="shared" ca="1" si="38"/>
        <v/>
      </c>
    </row>
    <row r="42" spans="1:77" x14ac:dyDescent="0.25">
      <c r="A42" s="620"/>
      <c r="B42" s="3" t="s">
        <v>139</v>
      </c>
      <c r="E42" s="337">
        <v>1</v>
      </c>
      <c r="F42" s="337">
        <v>2.4</v>
      </c>
      <c r="G42" s="337">
        <v>0</v>
      </c>
      <c r="H42" s="42">
        <f t="shared" si="4"/>
        <v>0</v>
      </c>
      <c r="I42" s="42">
        <f t="shared" si="4"/>
        <v>0</v>
      </c>
      <c r="J42" s="32" t="str">
        <f t="shared" ca="1" si="2"/>
        <v>OK</v>
      </c>
      <c r="K42" s="661"/>
      <c r="L42" s="664"/>
      <c r="M42" s="667"/>
      <c r="N42" s="667"/>
      <c r="O42" s="617"/>
      <c r="P42" s="46"/>
      <c r="Q42" s="46"/>
      <c r="R42" s="46"/>
      <c r="S42" s="46"/>
      <c r="T42" s="46"/>
      <c r="V42" s="20">
        <f t="shared" si="5"/>
        <v>0</v>
      </c>
      <c r="W42" s="27" t="str">
        <f ca="1">INDEX(INDIRECT($AI42),$BR$9+1,W$4)</f>
        <v>None</v>
      </c>
      <c r="X42" s="27" t="str">
        <f t="shared" ref="X42:AB42" ca="1" si="56">INDEX(INDIRECT($AI42),$BR$9+1,X$4)</f>
        <v>None</v>
      </c>
      <c r="Y42" s="27">
        <f t="shared" ca="1" si="56"/>
        <v>0</v>
      </c>
      <c r="Z42" s="27">
        <f t="shared" ca="1" si="56"/>
        <v>0</v>
      </c>
      <c r="AA42" s="27">
        <f t="shared" ca="1" si="56"/>
        <v>0</v>
      </c>
      <c r="AB42" s="27">
        <f t="shared" ca="1" si="56"/>
        <v>0</v>
      </c>
      <c r="AC42" s="29">
        <f t="shared" si="7"/>
        <v>0</v>
      </c>
      <c r="AD42" s="29">
        <f t="shared" si="8"/>
        <v>0</v>
      </c>
      <c r="AG42" s="41"/>
      <c r="AH42" s="485">
        <v>1</v>
      </c>
      <c r="AI42" s="40" t="str">
        <f t="shared" si="9"/>
        <v>None</v>
      </c>
    </row>
    <row r="43" spans="1:77" x14ac:dyDescent="0.25">
      <c r="A43" s="620"/>
      <c r="B43" s="3" t="s">
        <v>140</v>
      </c>
      <c r="E43" s="337">
        <v>1</v>
      </c>
      <c r="F43" s="337">
        <v>2.4</v>
      </c>
      <c r="G43" s="337">
        <v>0</v>
      </c>
      <c r="H43" s="42">
        <f t="shared" si="4"/>
        <v>0</v>
      </c>
      <c r="I43" s="42">
        <f t="shared" si="4"/>
        <v>0</v>
      </c>
      <c r="J43" s="32" t="str">
        <f t="shared" ca="1" si="2"/>
        <v>OK</v>
      </c>
      <c r="K43" s="662"/>
      <c r="L43" s="665"/>
      <c r="M43" s="668"/>
      <c r="N43" s="668"/>
      <c r="O43" s="617"/>
      <c r="P43" s="46"/>
      <c r="Q43" s="46"/>
      <c r="R43" s="46"/>
      <c r="S43" s="46"/>
      <c r="T43" s="46"/>
      <c r="V43" s="20">
        <f t="shared" si="5"/>
        <v>0</v>
      </c>
      <c r="W43" s="27" t="str">
        <f ca="1">INDEX(INDIRECT($AI43),$BS$9+1,W$4)</f>
        <v>None</v>
      </c>
      <c r="X43" s="27" t="str">
        <f t="shared" ref="X43:AB43" ca="1" si="57">INDEX(INDIRECT($AI43),$BS$9+1,X$4)</f>
        <v>None</v>
      </c>
      <c r="Y43" s="27">
        <f t="shared" ca="1" si="57"/>
        <v>0</v>
      </c>
      <c r="Z43" s="27">
        <f t="shared" ca="1" si="57"/>
        <v>0</v>
      </c>
      <c r="AA43" s="27">
        <f t="shared" ca="1" si="57"/>
        <v>0</v>
      </c>
      <c r="AB43" s="27">
        <f t="shared" ca="1" si="57"/>
        <v>0</v>
      </c>
      <c r="AC43" s="29">
        <f t="shared" si="7"/>
        <v>0</v>
      </c>
      <c r="AD43" s="29">
        <f t="shared" si="8"/>
        <v>0</v>
      </c>
      <c r="AG43" s="41"/>
      <c r="AH43" s="485">
        <v>1</v>
      </c>
      <c r="AI43" s="40" t="str">
        <f t="shared" si="9"/>
        <v>None</v>
      </c>
    </row>
    <row r="44" spans="1:77" ht="15.75" customHeight="1" x14ac:dyDescent="0.25">
      <c r="A44" s="619" t="s">
        <v>141</v>
      </c>
      <c r="B44" s="3" t="s">
        <v>142</v>
      </c>
      <c r="E44" s="337">
        <v>1</v>
      </c>
      <c r="F44" s="337">
        <v>2.4</v>
      </c>
      <c r="G44" s="337">
        <v>0</v>
      </c>
      <c r="H44" s="42">
        <f t="shared" si="4"/>
        <v>0</v>
      </c>
      <c r="I44" s="42">
        <f t="shared" si="4"/>
        <v>0</v>
      </c>
      <c r="J44" s="32" t="str">
        <f t="shared" ca="1" si="2"/>
        <v>OK</v>
      </c>
      <c r="K44" s="660">
        <f ca="1">MIN(SUM(H44:H49),SUM(I44:I49))</f>
        <v>45</v>
      </c>
      <c r="L44" s="663">
        <v>0</v>
      </c>
      <c r="M44" s="666" t="e">
        <f t="shared" ref="M44" ca="1" si="58">IF(K44=0,"",MAX(100,0.5*MAX(H$3,I$3)/U$15))</f>
        <v>#VALUE!</v>
      </c>
      <c r="N44" s="666" t="e">
        <f ca="1">IF(K44=0,"",MAX(M44,L44*15))</f>
        <v>#VALUE!</v>
      </c>
      <c r="O44" s="616" t="e">
        <f ca="1">IF(K44=0,"",IF(M44&lt;=K44,"OK if internal bracing line", "NG if internal bracing line"))</f>
        <v>#VALUE!</v>
      </c>
      <c r="P44" s="46"/>
      <c r="Q44" s="46"/>
      <c r="R44" s="46"/>
      <c r="S44" s="46"/>
      <c r="T44" s="46"/>
      <c r="V44" s="20">
        <f t="shared" si="5"/>
        <v>0</v>
      </c>
      <c r="W44" s="27" t="str">
        <f ca="1">INDEX(INDIRECT($AI44),$BT$9+1,W$4)</f>
        <v>None</v>
      </c>
      <c r="X44" s="27" t="str">
        <f t="shared" ref="X44:AB44" ca="1" si="59">INDEX(INDIRECT($AI44),$BT$9+1,X$4)</f>
        <v>None</v>
      </c>
      <c r="Y44" s="27">
        <f t="shared" ca="1" si="59"/>
        <v>0</v>
      </c>
      <c r="Z44" s="27">
        <f t="shared" ca="1" si="59"/>
        <v>0</v>
      </c>
      <c r="AA44" s="27">
        <f t="shared" ca="1" si="59"/>
        <v>0</v>
      </c>
      <c r="AB44" s="27">
        <f t="shared" ca="1" si="59"/>
        <v>0</v>
      </c>
      <c r="AC44" s="29">
        <f t="shared" si="7"/>
        <v>0</v>
      </c>
      <c r="AD44" s="29">
        <f t="shared" si="8"/>
        <v>0</v>
      </c>
      <c r="AG44" s="41"/>
      <c r="AH44" s="485">
        <v>1</v>
      </c>
      <c r="AI44" s="40" t="str">
        <f t="shared" si="9"/>
        <v>None</v>
      </c>
    </row>
    <row r="45" spans="1:77" x14ac:dyDescent="0.25">
      <c r="A45" s="620"/>
      <c r="B45" s="3" t="s">
        <v>143</v>
      </c>
      <c r="E45" s="337">
        <v>1</v>
      </c>
      <c r="F45" s="337">
        <v>2.4</v>
      </c>
      <c r="G45" s="337">
        <v>0</v>
      </c>
      <c r="H45" s="42">
        <f t="shared" si="4"/>
        <v>0</v>
      </c>
      <c r="I45" s="42">
        <f t="shared" si="4"/>
        <v>0</v>
      </c>
      <c r="J45" s="32" t="str">
        <f t="shared" ca="1" si="2"/>
        <v>OK</v>
      </c>
      <c r="K45" s="661"/>
      <c r="L45" s="664"/>
      <c r="M45" s="667"/>
      <c r="N45" s="667"/>
      <c r="O45" s="617"/>
      <c r="P45" s="46"/>
      <c r="Q45" s="46"/>
      <c r="R45" s="46"/>
      <c r="S45" s="46"/>
      <c r="T45" s="46"/>
      <c r="V45" s="20">
        <f t="shared" si="5"/>
        <v>0</v>
      </c>
      <c r="W45" s="27" t="str">
        <f ca="1">INDEX(INDIRECT($AI45),$BU$9+1,W$4)</f>
        <v>None</v>
      </c>
      <c r="X45" s="27" t="str">
        <f t="shared" ref="X45:AB45" ca="1" si="60">INDEX(INDIRECT($AI45),$BU$9+1,X$4)</f>
        <v>None</v>
      </c>
      <c r="Y45" s="27">
        <f t="shared" ca="1" si="60"/>
        <v>0</v>
      </c>
      <c r="Z45" s="27">
        <f t="shared" ca="1" si="60"/>
        <v>0</v>
      </c>
      <c r="AA45" s="27">
        <f t="shared" ca="1" si="60"/>
        <v>0</v>
      </c>
      <c r="AB45" s="27">
        <f t="shared" ca="1" si="60"/>
        <v>0</v>
      </c>
      <c r="AC45" s="29">
        <f t="shared" si="7"/>
        <v>0</v>
      </c>
      <c r="AD45" s="29">
        <f t="shared" si="8"/>
        <v>0</v>
      </c>
      <c r="AG45" s="41"/>
      <c r="AH45" s="485">
        <v>1</v>
      </c>
      <c r="AI45" s="40" t="str">
        <f t="shared" si="9"/>
        <v>None</v>
      </c>
    </row>
    <row r="46" spans="1:77" x14ac:dyDescent="0.25">
      <c r="A46" s="620"/>
      <c r="B46" s="3" t="s">
        <v>144</v>
      </c>
      <c r="E46" s="337">
        <v>1</v>
      </c>
      <c r="F46" s="337">
        <v>2.4</v>
      </c>
      <c r="G46" s="337">
        <v>0</v>
      </c>
      <c r="H46" s="42">
        <f t="shared" si="4"/>
        <v>0</v>
      </c>
      <c r="I46" s="42">
        <f t="shared" si="4"/>
        <v>0</v>
      </c>
      <c r="J46" s="32" t="str">
        <f t="shared" ca="1" si="2"/>
        <v>OK</v>
      </c>
      <c r="K46" s="661"/>
      <c r="L46" s="664"/>
      <c r="M46" s="667"/>
      <c r="N46" s="667"/>
      <c r="O46" s="617"/>
      <c r="P46" s="46"/>
      <c r="Q46" s="46"/>
      <c r="R46" s="46"/>
      <c r="S46" s="46"/>
      <c r="T46" s="46"/>
      <c r="V46" s="20">
        <f t="shared" si="5"/>
        <v>0</v>
      </c>
      <c r="W46" s="27" t="str">
        <f ca="1">INDEX(INDIRECT($AI46),$BV$9+1,W$4)</f>
        <v>None</v>
      </c>
      <c r="X46" s="27" t="str">
        <f t="shared" ref="X46:AB46" ca="1" si="61">INDEX(INDIRECT($AI46),$BV$9+1,X$4)</f>
        <v>None</v>
      </c>
      <c r="Y46" s="27">
        <f t="shared" ca="1" si="61"/>
        <v>0</v>
      </c>
      <c r="Z46" s="27">
        <f t="shared" ca="1" si="61"/>
        <v>0</v>
      </c>
      <c r="AA46" s="27">
        <f t="shared" ca="1" si="61"/>
        <v>0</v>
      </c>
      <c r="AB46" s="27">
        <f t="shared" ca="1" si="61"/>
        <v>0</v>
      </c>
      <c r="AC46" s="29">
        <f t="shared" si="7"/>
        <v>0</v>
      </c>
      <c r="AD46" s="29">
        <f t="shared" si="8"/>
        <v>0</v>
      </c>
      <c r="AG46" s="41"/>
      <c r="AH46" s="485">
        <v>1</v>
      </c>
      <c r="AI46" s="40" t="str">
        <f t="shared" si="9"/>
        <v>None</v>
      </c>
    </row>
    <row r="47" spans="1:77" ht="15" customHeight="1" x14ac:dyDescent="0.25">
      <c r="A47" s="620"/>
      <c r="B47" s="3" t="s">
        <v>145</v>
      </c>
      <c r="E47" s="337">
        <v>1</v>
      </c>
      <c r="F47" s="337">
        <v>2.4</v>
      </c>
      <c r="G47" s="337">
        <v>0</v>
      </c>
      <c r="H47" s="42">
        <f t="shared" ca="1" si="4"/>
        <v>0</v>
      </c>
      <c r="I47" s="42">
        <f t="shared" ca="1" si="4"/>
        <v>0</v>
      </c>
      <c r="J47" s="32" t="str">
        <f t="shared" ca="1" si="2"/>
        <v>Insufficient</v>
      </c>
      <c r="K47" s="661"/>
      <c r="L47" s="664"/>
      <c r="M47" s="667"/>
      <c r="N47" s="667"/>
      <c r="O47" s="616" t="e">
        <f ca="1">IF(K44=0,"",IF(N44&lt;=K44,"OK if external bracing line", "NG if external bracing line"))</f>
        <v>#VALUE!</v>
      </c>
      <c r="P47" s="46"/>
      <c r="Q47" s="46"/>
      <c r="R47" s="46"/>
      <c r="S47" s="46"/>
      <c r="T47" s="46"/>
      <c r="V47" s="20">
        <f t="shared" ca="1" si="5"/>
        <v>3</v>
      </c>
      <c r="W47" s="27" t="str">
        <f ca="1">INDEX(INDIRECT($AI47),$BW$9+1,W$4)</f>
        <v>Masonry</v>
      </c>
      <c r="X47" s="27" t="str">
        <f t="shared" ref="X47:AB47" ca="1" si="62">INDEX(INDIRECT($AI47),$BW$9+1,X$4)</f>
        <v>M3 (3.0-4.5m)</v>
      </c>
      <c r="Y47" s="27">
        <f t="shared" ca="1" si="62"/>
        <v>3</v>
      </c>
      <c r="Z47" s="27">
        <f t="shared" ca="1" si="62"/>
        <v>0</v>
      </c>
      <c r="AA47" s="27">
        <f t="shared" ca="1" si="62"/>
        <v>0</v>
      </c>
      <c r="AB47" s="27">
        <f t="shared" ca="1" si="62"/>
        <v>0</v>
      </c>
      <c r="AC47" s="29">
        <f t="shared" ca="1" si="7"/>
        <v>0</v>
      </c>
      <c r="AD47" s="29">
        <f t="shared" ca="1" si="8"/>
        <v>0</v>
      </c>
      <c r="AG47" s="41"/>
      <c r="AH47" s="485">
        <v>3</v>
      </c>
      <c r="AI47" s="40" t="str">
        <f t="shared" si="9"/>
        <v>UserDefined</v>
      </c>
    </row>
    <row r="48" spans="1:77" x14ac:dyDescent="0.25">
      <c r="A48" s="620"/>
      <c r="B48" s="3" t="s">
        <v>146</v>
      </c>
      <c r="E48" s="337">
        <v>1</v>
      </c>
      <c r="F48" s="337">
        <v>2.4</v>
      </c>
      <c r="G48" s="337">
        <v>0</v>
      </c>
      <c r="H48" s="42">
        <f t="shared" si="4"/>
        <v>0</v>
      </c>
      <c r="I48" s="42">
        <f t="shared" si="4"/>
        <v>0</v>
      </c>
      <c r="J48" s="32" t="str">
        <f t="shared" ca="1" si="2"/>
        <v>OK</v>
      </c>
      <c r="K48" s="661"/>
      <c r="L48" s="664"/>
      <c r="M48" s="667"/>
      <c r="N48" s="667"/>
      <c r="O48" s="617"/>
      <c r="P48" s="46"/>
      <c r="Q48" s="46"/>
      <c r="R48" s="46"/>
      <c r="S48" s="46"/>
      <c r="T48" s="46"/>
      <c r="V48" s="20">
        <f t="shared" si="5"/>
        <v>0</v>
      </c>
      <c r="W48" s="27" t="str">
        <f ca="1">INDEX(INDIRECT($AI48),$BX$9+1,W$4)</f>
        <v>None</v>
      </c>
      <c r="X48" s="27" t="str">
        <f t="shared" ref="X48:AB48" ca="1" si="63">INDEX(INDIRECT($AI48),$BX$9+1,X$4)</f>
        <v>None</v>
      </c>
      <c r="Y48" s="27">
        <f t="shared" ca="1" si="63"/>
        <v>0</v>
      </c>
      <c r="Z48" s="27">
        <f t="shared" ca="1" si="63"/>
        <v>0</v>
      </c>
      <c r="AA48" s="27">
        <f t="shared" ca="1" si="63"/>
        <v>0</v>
      </c>
      <c r="AB48" s="27">
        <f t="shared" ca="1" si="63"/>
        <v>0</v>
      </c>
      <c r="AC48" s="29">
        <f t="shared" si="7"/>
        <v>0</v>
      </c>
      <c r="AD48" s="29">
        <f t="shared" si="8"/>
        <v>0</v>
      </c>
      <c r="AG48" s="41"/>
      <c r="AH48" s="485">
        <v>1</v>
      </c>
      <c r="AI48" s="40" t="str">
        <f t="shared" si="9"/>
        <v>None</v>
      </c>
    </row>
    <row r="49" spans="1:35" x14ac:dyDescent="0.25">
      <c r="A49" s="620"/>
      <c r="B49" s="3" t="s">
        <v>147</v>
      </c>
      <c r="E49" s="337">
        <v>1</v>
      </c>
      <c r="F49" s="337">
        <v>2.4</v>
      </c>
      <c r="G49" s="337">
        <v>0</v>
      </c>
      <c r="H49" s="42">
        <f t="shared" ca="1" si="4"/>
        <v>45</v>
      </c>
      <c r="I49" s="42">
        <f t="shared" ca="1" si="4"/>
        <v>55</v>
      </c>
      <c r="J49" s="32" t="str">
        <f t="shared" ca="1" si="2"/>
        <v>OK</v>
      </c>
      <c r="K49" s="662"/>
      <c r="L49" s="665"/>
      <c r="M49" s="668"/>
      <c r="N49" s="668"/>
      <c r="O49" s="618"/>
      <c r="P49" s="46"/>
      <c r="Q49" s="46"/>
      <c r="R49" s="46"/>
      <c r="S49" s="46"/>
      <c r="T49" s="46"/>
      <c r="V49" s="20">
        <f t="shared" ca="1" si="5"/>
        <v>1</v>
      </c>
      <c r="W49" s="27" t="str">
        <f ca="1">INDEX(INDIRECT($AI49),$BY$9+1,W$4)</f>
        <v>Gamma</v>
      </c>
      <c r="X49" s="27" t="str">
        <f t="shared" ref="X49:AB49" ca="1" si="64">INDEX(INDIRECT($AI49),$BY$9+1,X$4)</f>
        <v>GBF400/2400</v>
      </c>
      <c r="Y49" s="27">
        <f t="shared" ca="1" si="64"/>
        <v>1</v>
      </c>
      <c r="Z49" s="27">
        <f t="shared" ca="1" si="64"/>
        <v>45</v>
      </c>
      <c r="AA49" s="27">
        <f t="shared" ca="1" si="64"/>
        <v>55</v>
      </c>
      <c r="AB49" s="27">
        <f t="shared" ca="1" si="64"/>
        <v>0</v>
      </c>
      <c r="AC49" s="29">
        <f t="shared" ca="1" si="7"/>
        <v>45</v>
      </c>
      <c r="AD49" s="29">
        <f t="shared" ca="1" si="8"/>
        <v>55</v>
      </c>
      <c r="AG49" s="40"/>
      <c r="AH49" s="485">
        <v>2</v>
      </c>
      <c r="AI49" s="40" t="str">
        <f t="shared" si="9"/>
        <v>Gamma</v>
      </c>
    </row>
    <row r="50" spans="1:35" x14ac:dyDescent="0.25">
      <c r="A50" s="2"/>
      <c r="B50" s="2"/>
      <c r="AB50" s="26"/>
      <c r="AC50" s="26"/>
      <c r="AD50" s="26"/>
    </row>
    <row r="51" spans="1:35" ht="15.75" hidden="1" x14ac:dyDescent="0.25">
      <c r="A51" s="2"/>
      <c r="B51" s="2"/>
      <c r="E51" s="1" t="s">
        <v>81</v>
      </c>
      <c r="H51" s="25">
        <f ca="1">SUM(H8:H49)</f>
        <v>45</v>
      </c>
      <c r="I51" s="25">
        <f ca="1">SUM(I8:I49)</f>
        <v>55</v>
      </c>
      <c r="AB51" s="26"/>
      <c r="AC51" s="26"/>
      <c r="AD51" s="26"/>
    </row>
    <row r="52" spans="1:35" ht="15.75" hidden="1" x14ac:dyDescent="0.25">
      <c r="A52" s="2"/>
      <c r="B52" s="2"/>
      <c r="E52" s="1" t="s">
        <v>90</v>
      </c>
      <c r="H52" s="23" t="e">
        <f>IF(INDEX(DemandU,2)="N/A","N/A",INDEX(DemandU,2))</f>
        <v>#VALUE!</v>
      </c>
      <c r="I52" s="23" t="e">
        <f>IF(INDEX(DemandU,6)="N/A","N/A",INDEX(DemandU,6))</f>
        <v>#VALUE!</v>
      </c>
      <c r="AB52" s="26"/>
      <c r="AC52" s="26"/>
      <c r="AD52" s="26"/>
    </row>
    <row r="53" spans="1:35" ht="15.75" hidden="1" x14ac:dyDescent="0.25">
      <c r="A53" s="2"/>
      <c r="B53" s="2"/>
      <c r="H53" s="24" t="e">
        <f ca="1">IF(H52&gt;H51,"NG","OK")</f>
        <v>#VALUE!</v>
      </c>
      <c r="I53" s="24" t="e">
        <f ca="1">IF(I52&gt;I51,"NG","OK")</f>
        <v>#VALUE!</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Pf2152OXPWOvF7ligMOyZHEPIP5F6OJu2ap5pdIFyeL1SoRAgopqqgjM4B3t7n6PRKk/rBDqFNBacMJnH2BslA==" saltValue="BBPKFmvJIxCGLu4J+1oF5w==" spinCount="100000" sheet="1" objects="1" scenarios="1"/>
  <mergeCells count="58">
    <mergeCell ref="O8:O10"/>
    <mergeCell ref="O11:O13"/>
    <mergeCell ref="A8:A13"/>
    <mergeCell ref="K8:K13"/>
    <mergeCell ref="L8:L13"/>
    <mergeCell ref="M8:M13"/>
    <mergeCell ref="N8:N13"/>
    <mergeCell ref="O20:O22"/>
    <mergeCell ref="O23:O25"/>
    <mergeCell ref="A14:A19"/>
    <mergeCell ref="K14:K19"/>
    <mergeCell ref="L14:L19"/>
    <mergeCell ref="M14:M19"/>
    <mergeCell ref="N14:N19"/>
    <mergeCell ref="O14:O16"/>
    <mergeCell ref="O17:O19"/>
    <mergeCell ref="A20:A25"/>
    <mergeCell ref="K20:K25"/>
    <mergeCell ref="L20:L25"/>
    <mergeCell ref="M20:M25"/>
    <mergeCell ref="N20:N25"/>
    <mergeCell ref="O32:O34"/>
    <mergeCell ref="O35:O37"/>
    <mergeCell ref="A26:A31"/>
    <mergeCell ref="K26:K31"/>
    <mergeCell ref="L26:L31"/>
    <mergeCell ref="M26:M31"/>
    <mergeCell ref="N26:N31"/>
    <mergeCell ref="O26:O28"/>
    <mergeCell ref="O29:O31"/>
    <mergeCell ref="A32:A37"/>
    <mergeCell ref="K32:K37"/>
    <mergeCell ref="L32:L37"/>
    <mergeCell ref="M32:M37"/>
    <mergeCell ref="N32:N37"/>
    <mergeCell ref="O44:O46"/>
    <mergeCell ref="O47:O49"/>
    <mergeCell ref="A38:A43"/>
    <mergeCell ref="K38:K43"/>
    <mergeCell ref="L38:L43"/>
    <mergeCell ref="M38:M43"/>
    <mergeCell ref="N38:N43"/>
    <mergeCell ref="O38:O40"/>
    <mergeCell ref="O41:O43"/>
    <mergeCell ref="A44:A49"/>
    <mergeCell ref="K44:K49"/>
    <mergeCell ref="L44:L49"/>
    <mergeCell ref="M44:M49"/>
    <mergeCell ref="N44:N49"/>
    <mergeCell ref="J1:O4"/>
    <mergeCell ref="H5:I6"/>
    <mergeCell ref="J5:O6"/>
    <mergeCell ref="A1:G1"/>
    <mergeCell ref="A2:G2"/>
    <mergeCell ref="A3:G3"/>
    <mergeCell ref="A4:G4"/>
    <mergeCell ref="A5:G5"/>
    <mergeCell ref="A6:G6"/>
  </mergeCells>
  <conditionalFormatting sqref="O8:O10">
    <cfRule type="expression" dxfId="55" priority="107">
      <formula>(M8-K8)&lt;=0</formula>
    </cfRule>
    <cfRule type="expression" dxfId="54" priority="108">
      <formula>(M8-K8)&gt;0</formula>
    </cfRule>
  </conditionalFormatting>
  <conditionalFormatting sqref="O11:O13">
    <cfRule type="expression" dxfId="53" priority="105">
      <formula>(N8-K8)&lt;=0</formula>
    </cfRule>
    <cfRule type="expression" dxfId="52" priority="106">
      <formula>(N8-K8)&gt;0</formula>
    </cfRule>
  </conditionalFormatting>
  <conditionalFormatting sqref="O14:O16">
    <cfRule type="expression" dxfId="51" priority="23">
      <formula>(M14-K14)&lt;=0</formula>
    </cfRule>
    <cfRule type="expression" dxfId="50" priority="24">
      <formula>(M14-K14)&gt;0</formula>
    </cfRule>
  </conditionalFormatting>
  <conditionalFormatting sqref="O17:O19">
    <cfRule type="expression" dxfId="49" priority="21">
      <formula>(N14-K14)&lt;=0</formula>
    </cfRule>
    <cfRule type="expression" dxfId="48" priority="22">
      <formula>(N14-K14)&gt;0</formula>
    </cfRule>
  </conditionalFormatting>
  <conditionalFormatting sqref="O20:O22">
    <cfRule type="expression" dxfId="47" priority="19">
      <formula>(M20-K20)&lt;=0</formula>
    </cfRule>
    <cfRule type="expression" dxfId="46" priority="20">
      <formula>(M20-K20)&gt;0</formula>
    </cfRule>
  </conditionalFormatting>
  <conditionalFormatting sqref="O23:O25">
    <cfRule type="expression" dxfId="45" priority="17">
      <formula>(N20-K20)&lt;=0</formula>
    </cfRule>
    <cfRule type="expression" dxfId="44" priority="18">
      <formula>(N20-K20)&gt;0</formula>
    </cfRule>
  </conditionalFormatting>
  <conditionalFormatting sqref="O26:O28">
    <cfRule type="expression" dxfId="43" priority="15">
      <formula>(M26-K26)&lt;=0</formula>
    </cfRule>
    <cfRule type="expression" dxfId="42" priority="16">
      <formula>(M26-K26)&gt;0</formula>
    </cfRule>
  </conditionalFormatting>
  <conditionalFormatting sqref="O32:O34">
    <cfRule type="expression" dxfId="41" priority="13">
      <formula>(M32-K32)&lt;=0</formula>
    </cfRule>
    <cfRule type="expression" dxfId="40" priority="14">
      <formula>(M32-K32)&gt;0</formula>
    </cfRule>
  </conditionalFormatting>
  <conditionalFormatting sqref="O38:O40">
    <cfRule type="expression" dxfId="39" priority="11">
      <formula>(M38-K38)&lt;=0</formula>
    </cfRule>
    <cfRule type="expression" dxfId="38" priority="12">
      <formula>(M38-K38)&gt;0</formula>
    </cfRule>
  </conditionalFormatting>
  <conditionalFormatting sqref="O44:O46">
    <cfRule type="expression" dxfId="37" priority="9">
      <formula>(M44-K44)&lt;=0</formula>
    </cfRule>
    <cfRule type="expression" dxfId="36" priority="10">
      <formula>(M44-K44)&gt;0</formula>
    </cfRule>
  </conditionalFormatting>
  <conditionalFormatting sqref="O29:O31">
    <cfRule type="expression" dxfId="35" priority="7">
      <formula>(N26-K26)&lt;=0</formula>
    </cfRule>
    <cfRule type="expression" dxfId="34" priority="8">
      <formula>(N26-K26)&gt;0</formula>
    </cfRule>
  </conditionalFormatting>
  <conditionalFormatting sqref="O35:O37">
    <cfRule type="expression" dxfId="33" priority="5">
      <formula>(N32-K32)&lt;=0</formula>
    </cfRule>
    <cfRule type="expression" dxfId="32" priority="6">
      <formula>(N32-K32)&gt;0</formula>
    </cfRule>
  </conditionalFormatting>
  <conditionalFormatting sqref="O41:O43">
    <cfRule type="expression" dxfId="31" priority="3">
      <formula>(N38-K38)&lt;=0</formula>
    </cfRule>
    <cfRule type="expression" dxfId="30" priority="4">
      <formula>(N38-K38)&gt;0</formula>
    </cfRule>
  </conditionalFormatting>
  <conditionalFormatting sqref="O47:O49">
    <cfRule type="expression" dxfId="29" priority="1">
      <formula>(N44-K44)&lt;=0</formula>
    </cfRule>
    <cfRule type="expression" dxfId="28" priority="2">
      <formula>(N44-K44)&gt;0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3075" r:id="rId6" name="Drop Down 3">
              <controlPr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3076"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3077" r:id="rId8" name="Drop Down 5">
              <controlPr defaultSize="0" autoLine="0" autoPict="0">
                <anchor moveWithCells="1">
                  <from>
                    <xdr:col>2</xdr:col>
                    <xdr:colOff>19050</xdr:colOff>
                    <xdr:row>10</xdr:row>
                    <xdr:rowOff>0</xdr:rowOff>
                  </from>
                  <to>
                    <xdr:col>3</xdr:col>
                    <xdr:colOff>0</xdr:colOff>
                    <xdr:row>10</xdr:row>
                    <xdr:rowOff>200025</xdr:rowOff>
                  </to>
                </anchor>
              </controlPr>
            </control>
          </mc:Choice>
        </mc:AlternateContent>
        <mc:AlternateContent xmlns:mc="http://schemas.openxmlformats.org/markup-compatibility/2006">
          <mc:Choice Requires="x14">
            <control shapeId="3078"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3079" r:id="rId10" name="Drop Down 7">
              <controlPr defaultSize="0" autoLine="0" autoPict="0">
                <anchor moveWithCells="1">
                  <from>
                    <xdr:col>2</xdr:col>
                    <xdr:colOff>19050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3080"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3081"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3082" r:id="rId13" name="Drop Down 10">
              <controlPr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3083"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3084"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3085" r:id="rId16" name="Drop Down 13">
              <controlPr defaultSize="0" autoLine="0" autoPict="0">
                <anchor moveWithCells="1">
                  <from>
                    <xdr:col>2</xdr:col>
                    <xdr:colOff>19050</xdr:colOff>
                    <xdr:row>18</xdr:row>
                    <xdr:rowOff>0</xdr:rowOff>
                  </from>
                  <to>
                    <xdr:col>3</xdr:col>
                    <xdr:colOff>0</xdr:colOff>
                    <xdr:row>19</xdr:row>
                    <xdr:rowOff>9525</xdr:rowOff>
                  </to>
                </anchor>
              </controlPr>
            </control>
          </mc:Choice>
        </mc:AlternateContent>
        <mc:AlternateContent xmlns:mc="http://schemas.openxmlformats.org/markup-compatibility/2006">
          <mc:Choice Requires="x14">
            <control shapeId="3086"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3087"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3088"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3089"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3090"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3091" r:id="rId22" name="Drop Down 19">
              <controlPr defaultSize="0" autoLine="0" autoPict="0">
                <anchor moveWithCells="1">
                  <from>
                    <xdr:col>2</xdr:col>
                    <xdr:colOff>19050</xdr:colOff>
                    <xdr:row>24</xdr:row>
                    <xdr:rowOff>0</xdr:rowOff>
                  </from>
                  <to>
                    <xdr:col>3</xdr:col>
                    <xdr:colOff>0</xdr:colOff>
                    <xdr:row>25</xdr:row>
                    <xdr:rowOff>9525</xdr:rowOff>
                  </to>
                </anchor>
              </controlPr>
            </control>
          </mc:Choice>
        </mc:AlternateContent>
        <mc:AlternateContent xmlns:mc="http://schemas.openxmlformats.org/markup-compatibility/2006">
          <mc:Choice Requires="x14">
            <control shapeId="3092" r:id="rId23" name="Drop Down 20">
              <controlPr defaultSize="0" autoLine="0" autoPict="0">
                <anchor moveWithCells="1">
                  <from>
                    <xdr:col>2</xdr:col>
                    <xdr:colOff>19050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3093"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3094"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3095"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3096"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3097" r:id="rId28" name="Drop Down 25">
              <controlPr defaultSize="0" autoLine="0" autoPict="0">
                <anchor moveWithCells="1">
                  <from>
                    <xdr:col>2</xdr:col>
                    <xdr:colOff>19050</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3098"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3099"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3100"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3101"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3102"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3103" r:id="rId34" name="Drop Down 31">
              <controlPr defaultSize="0" autoLine="0" autoPict="0">
                <anchor moveWithCells="1">
                  <from>
                    <xdr:col>2</xdr:col>
                    <xdr:colOff>19050</xdr:colOff>
                    <xdr:row>36</xdr:row>
                    <xdr:rowOff>0</xdr:rowOff>
                  </from>
                  <to>
                    <xdr:col>3</xdr:col>
                    <xdr:colOff>0</xdr:colOff>
                    <xdr:row>37</xdr:row>
                    <xdr:rowOff>9525</xdr:rowOff>
                  </to>
                </anchor>
              </controlPr>
            </control>
          </mc:Choice>
        </mc:AlternateContent>
        <mc:AlternateContent xmlns:mc="http://schemas.openxmlformats.org/markup-compatibility/2006">
          <mc:Choice Requires="x14">
            <control shapeId="3104" r:id="rId35" name="Drop Down 32">
              <controlPr defaultSize="0" autoLine="0" autoPict="0">
                <anchor moveWithCells="1">
                  <from>
                    <xdr:col>2</xdr:col>
                    <xdr:colOff>19050</xdr:colOff>
                    <xdr:row>37</xdr:row>
                    <xdr:rowOff>0</xdr:rowOff>
                  </from>
                  <to>
                    <xdr:col>3</xdr:col>
                    <xdr:colOff>0</xdr:colOff>
                    <xdr:row>38</xdr:row>
                    <xdr:rowOff>0</xdr:rowOff>
                  </to>
                </anchor>
              </controlPr>
            </control>
          </mc:Choice>
        </mc:AlternateContent>
        <mc:AlternateContent xmlns:mc="http://schemas.openxmlformats.org/markup-compatibility/2006">
          <mc:Choice Requires="x14">
            <control shapeId="3105"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3106"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3107"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3108"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3109" r:id="rId40" name="Drop Down 37">
              <controlPr defaultSize="0" autoLine="0" autoPict="0">
                <anchor moveWithCells="1">
                  <from>
                    <xdr:col>2</xdr:col>
                    <xdr:colOff>19050</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3110" r:id="rId41" name="Drop Down 38">
              <controlPr defaultSize="0" autoLine="0" autoPict="0">
                <anchor moveWithCells="1">
                  <from>
                    <xdr:col>2</xdr:col>
                    <xdr:colOff>19050</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3111"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3112"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3113"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3114"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3115" r:id="rId46" name="Drop Down 43">
              <controlPr defaultSize="0" autoLine="0" autoPict="0">
                <anchor moveWithCells="1">
                  <from>
                    <xdr:col>2</xdr:col>
                    <xdr:colOff>19050</xdr:colOff>
                    <xdr:row>48</xdr:row>
                    <xdr:rowOff>0</xdr:rowOff>
                  </from>
                  <to>
                    <xdr:col>3</xdr:col>
                    <xdr:colOff>0</xdr:colOff>
                    <xdr:row>49</xdr:row>
                    <xdr:rowOff>9525</xdr:rowOff>
                  </to>
                </anchor>
              </controlPr>
            </control>
          </mc:Choice>
        </mc:AlternateContent>
        <mc:AlternateContent xmlns:mc="http://schemas.openxmlformats.org/markup-compatibility/2006">
          <mc:Choice Requires="x14">
            <control shapeId="3116"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3117"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3118" r:id="rId49" name="Drop Down 46">
              <controlPr defaultSize="0" autoLine="0" autoPict="0">
                <anchor moveWithCells="1">
                  <from>
                    <xdr:col>3</xdr:col>
                    <xdr:colOff>19050</xdr:colOff>
                    <xdr:row>10</xdr:row>
                    <xdr:rowOff>0</xdr:rowOff>
                  </from>
                  <to>
                    <xdr:col>3</xdr:col>
                    <xdr:colOff>1066800</xdr:colOff>
                    <xdr:row>10</xdr:row>
                    <xdr:rowOff>200025</xdr:rowOff>
                  </to>
                </anchor>
              </controlPr>
            </control>
          </mc:Choice>
        </mc:AlternateContent>
        <mc:AlternateContent xmlns:mc="http://schemas.openxmlformats.org/markup-compatibility/2006">
          <mc:Choice Requires="x14">
            <control shapeId="3119"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3120" r:id="rId51" name="Drop Down 48">
              <controlPr defaultSize="0" autoLine="0" autoPict="0">
                <anchor moveWithCells="1">
                  <from>
                    <xdr:col>3</xdr:col>
                    <xdr:colOff>19050</xdr:colOff>
                    <xdr:row>12</xdr:row>
                    <xdr:rowOff>0</xdr:rowOff>
                  </from>
                  <to>
                    <xdr:col>3</xdr:col>
                    <xdr:colOff>1066800</xdr:colOff>
                    <xdr:row>13</xdr:row>
                    <xdr:rowOff>9525</xdr:rowOff>
                  </to>
                </anchor>
              </controlPr>
            </control>
          </mc:Choice>
        </mc:AlternateContent>
        <mc:AlternateContent xmlns:mc="http://schemas.openxmlformats.org/markup-compatibility/2006">
          <mc:Choice Requires="x14">
            <control shapeId="3121"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3122"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3123"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3124"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3125"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3126"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3127" r:id="rId58" name="Drop Down 55">
              <controlPr defaultSize="0" autoLine="0" autoPict="0">
                <anchor moveWithCells="1">
                  <from>
                    <xdr:col>3</xdr:col>
                    <xdr:colOff>19050</xdr:colOff>
                    <xdr:row>18</xdr:row>
                    <xdr:rowOff>0</xdr:rowOff>
                  </from>
                  <to>
                    <xdr:col>3</xdr:col>
                    <xdr:colOff>1066800</xdr:colOff>
                    <xdr:row>19</xdr:row>
                    <xdr:rowOff>9525</xdr:rowOff>
                  </to>
                </anchor>
              </controlPr>
            </control>
          </mc:Choice>
        </mc:AlternateContent>
        <mc:AlternateContent xmlns:mc="http://schemas.openxmlformats.org/markup-compatibility/2006">
          <mc:Choice Requires="x14">
            <control shapeId="3128"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3129"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3130"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3131"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3132" r:id="rId63" name="Drop Down 60">
              <controlPr defaultSize="0" autoLine="0" autoPict="0">
                <anchor moveWithCells="1">
                  <from>
                    <xdr:col>3</xdr:col>
                    <xdr:colOff>19050</xdr:colOff>
                    <xdr:row>24</xdr:row>
                    <xdr:rowOff>0</xdr:rowOff>
                  </from>
                  <to>
                    <xdr:col>3</xdr:col>
                    <xdr:colOff>1066800</xdr:colOff>
                    <xdr:row>25</xdr:row>
                    <xdr:rowOff>9525</xdr:rowOff>
                  </to>
                </anchor>
              </controlPr>
            </control>
          </mc:Choice>
        </mc:AlternateContent>
        <mc:AlternateContent xmlns:mc="http://schemas.openxmlformats.org/markup-compatibility/2006">
          <mc:Choice Requires="x14">
            <control shapeId="3133" r:id="rId64" name="Drop Down 61">
              <controlPr defaultSize="0" autoLine="0" autoPict="0">
                <anchor moveWithCells="1">
                  <from>
                    <xdr:col>3</xdr:col>
                    <xdr:colOff>19050</xdr:colOff>
                    <xdr:row>25</xdr:row>
                    <xdr:rowOff>0</xdr:rowOff>
                  </from>
                  <to>
                    <xdr:col>3</xdr:col>
                    <xdr:colOff>1066800</xdr:colOff>
                    <xdr:row>26</xdr:row>
                    <xdr:rowOff>0</xdr:rowOff>
                  </to>
                </anchor>
              </controlPr>
            </control>
          </mc:Choice>
        </mc:AlternateContent>
        <mc:AlternateContent xmlns:mc="http://schemas.openxmlformats.org/markup-compatibility/2006">
          <mc:Choice Requires="x14">
            <control shapeId="3134"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3135"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3136"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3137"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3138" r:id="rId69" name="Drop Down 66">
              <controlPr defaultSize="0" autoLine="0" autoPict="0">
                <anchor moveWithCells="1">
                  <from>
                    <xdr:col>3</xdr:col>
                    <xdr:colOff>19050</xdr:colOff>
                    <xdr:row>30</xdr:row>
                    <xdr:rowOff>0</xdr:rowOff>
                  </from>
                  <to>
                    <xdr:col>3</xdr:col>
                    <xdr:colOff>1066800</xdr:colOff>
                    <xdr:row>31</xdr:row>
                    <xdr:rowOff>9525</xdr:rowOff>
                  </to>
                </anchor>
              </controlPr>
            </control>
          </mc:Choice>
        </mc:AlternateContent>
        <mc:AlternateContent xmlns:mc="http://schemas.openxmlformats.org/markup-compatibility/2006">
          <mc:Choice Requires="x14">
            <control shapeId="3139"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3140"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3141"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3142"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3143"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3144" r:id="rId75" name="Drop Down 72">
              <controlPr defaultSize="0" autoLine="0" autoPict="0">
                <anchor moveWithCells="1">
                  <from>
                    <xdr:col>3</xdr:col>
                    <xdr:colOff>19050</xdr:colOff>
                    <xdr:row>36</xdr:row>
                    <xdr:rowOff>0</xdr:rowOff>
                  </from>
                  <to>
                    <xdr:col>3</xdr:col>
                    <xdr:colOff>1066800</xdr:colOff>
                    <xdr:row>37</xdr:row>
                    <xdr:rowOff>9525</xdr:rowOff>
                  </to>
                </anchor>
              </controlPr>
            </control>
          </mc:Choice>
        </mc:AlternateContent>
        <mc:AlternateContent xmlns:mc="http://schemas.openxmlformats.org/markup-compatibility/2006">
          <mc:Choice Requires="x14">
            <control shapeId="3145" r:id="rId76" name="Drop Down 73">
              <controlPr defaultSize="0" autoLine="0" autoPict="0">
                <anchor moveWithCells="1">
                  <from>
                    <xdr:col>3</xdr:col>
                    <xdr:colOff>19050</xdr:colOff>
                    <xdr:row>37</xdr:row>
                    <xdr:rowOff>0</xdr:rowOff>
                  </from>
                  <to>
                    <xdr:col>3</xdr:col>
                    <xdr:colOff>1066800</xdr:colOff>
                    <xdr:row>38</xdr:row>
                    <xdr:rowOff>0</xdr:rowOff>
                  </to>
                </anchor>
              </controlPr>
            </control>
          </mc:Choice>
        </mc:AlternateContent>
        <mc:AlternateContent xmlns:mc="http://schemas.openxmlformats.org/markup-compatibility/2006">
          <mc:Choice Requires="x14">
            <control shapeId="3146"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3147"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3148"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3149"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3150" r:id="rId81" name="Drop Down 78">
              <controlPr defaultSize="0" autoLine="0" autoPict="0">
                <anchor moveWithCells="1">
                  <from>
                    <xdr:col>3</xdr:col>
                    <xdr:colOff>19050</xdr:colOff>
                    <xdr:row>42</xdr:row>
                    <xdr:rowOff>0</xdr:rowOff>
                  </from>
                  <to>
                    <xdr:col>3</xdr:col>
                    <xdr:colOff>1066800</xdr:colOff>
                    <xdr:row>43</xdr:row>
                    <xdr:rowOff>9525</xdr:rowOff>
                  </to>
                </anchor>
              </controlPr>
            </control>
          </mc:Choice>
        </mc:AlternateContent>
        <mc:AlternateContent xmlns:mc="http://schemas.openxmlformats.org/markup-compatibility/2006">
          <mc:Choice Requires="x14">
            <control shapeId="3151" r:id="rId82" name="Drop Down 79">
              <controlPr defaultSize="0" autoLine="0" autoPict="0">
                <anchor moveWithCells="1">
                  <from>
                    <xdr:col>3</xdr:col>
                    <xdr:colOff>19050</xdr:colOff>
                    <xdr:row>43</xdr:row>
                    <xdr:rowOff>0</xdr:rowOff>
                  </from>
                  <to>
                    <xdr:col>3</xdr:col>
                    <xdr:colOff>1066800</xdr:colOff>
                    <xdr:row>44</xdr:row>
                    <xdr:rowOff>0</xdr:rowOff>
                  </to>
                </anchor>
              </controlPr>
            </control>
          </mc:Choice>
        </mc:AlternateContent>
        <mc:AlternateContent xmlns:mc="http://schemas.openxmlformats.org/markup-compatibility/2006">
          <mc:Choice Requires="x14">
            <control shapeId="3152"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3153" r:id="rId84" name="Drop Down 81">
              <controlPr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3154"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3155"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3156" r:id="rId87" name="Drop Down 84">
              <controlPr defaultSize="0" autoLine="0" autoPict="0">
                <anchor moveWithCells="1">
                  <from>
                    <xdr:col>3</xdr:col>
                    <xdr:colOff>19050</xdr:colOff>
                    <xdr:row>48</xdr:row>
                    <xdr:rowOff>0</xdr:rowOff>
                  </from>
                  <to>
                    <xdr:col>3</xdr:col>
                    <xdr:colOff>1066800</xdr:colOff>
                    <xdr:row>49</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CL61"/>
  <sheetViews>
    <sheetView showGridLines="0" zoomScale="95" zoomScaleNormal="95" workbookViewId="0">
      <selection activeCell="P1" sqref="P1:CK1048576"/>
    </sheetView>
  </sheetViews>
  <sheetFormatPr defaultRowHeight="15" x14ac:dyDescent="0.25"/>
  <cols>
    <col min="1" max="1" width="8" customWidth="1"/>
    <col min="3" max="3" width="16" customWidth="1"/>
    <col min="4" max="4" width="16.28515625" customWidth="1"/>
    <col min="5" max="7" width="10.85546875" style="2" customWidth="1"/>
    <col min="8" max="9" width="11.7109375" style="2" customWidth="1"/>
    <col min="10" max="10" width="21.28515625" style="2" customWidth="1"/>
    <col min="11" max="11" width="13.42578125" style="2" customWidth="1"/>
    <col min="12" max="12" width="13.85546875" style="2" customWidth="1"/>
    <col min="13" max="13" width="13.5703125" style="2" customWidth="1"/>
    <col min="14" max="14" width="13.7109375" style="2" customWidth="1"/>
    <col min="15" max="15" width="17" style="2" customWidth="1"/>
    <col min="16" max="16" width="21.140625" style="2" hidden="1" customWidth="1"/>
    <col min="17" max="17" width="8.7109375" style="2" hidden="1" customWidth="1"/>
    <col min="18" max="20" width="37.85546875" style="2" hidden="1" customWidth="1"/>
    <col min="21" max="21" width="16.28515625" hidden="1" customWidth="1"/>
    <col min="22" max="22" width="9.140625" hidden="1" customWidth="1"/>
    <col min="23" max="23" width="13" hidden="1" customWidth="1"/>
    <col min="24" max="24" width="10.42578125" hidden="1" customWidth="1"/>
    <col min="25" max="25" width="11.5703125" hidden="1" customWidth="1"/>
    <col min="26" max="26" width="13.5703125" hidden="1" customWidth="1"/>
    <col min="27" max="27" width="14.85546875" hidden="1" customWidth="1"/>
    <col min="28" max="30" width="12.85546875" hidden="1" customWidth="1"/>
    <col min="31" max="31" width="9.140625" hidden="1" customWidth="1"/>
    <col min="32" max="32" width="12.42578125" hidden="1" customWidth="1"/>
    <col min="33" max="33" width="6" style="20" hidden="1" customWidth="1"/>
    <col min="34" max="34" width="12.42578125" hidden="1" customWidth="1"/>
    <col min="35" max="35" width="20.28515625" hidden="1" customWidth="1"/>
    <col min="36" max="36" width="12.140625" hidden="1" customWidth="1"/>
    <col min="37" max="37" width="11.28515625" hidden="1" customWidth="1"/>
    <col min="38" max="38" width="11.42578125" hidden="1" customWidth="1"/>
    <col min="39" max="39" width="12" hidden="1" customWidth="1"/>
    <col min="40" max="40" width="12.140625" hidden="1" customWidth="1"/>
    <col min="41" max="41" width="11.85546875" hidden="1" customWidth="1"/>
    <col min="42" max="89" width="9.140625" hidden="1" customWidth="1"/>
  </cols>
  <sheetData>
    <row r="1" spans="1:90" ht="21" customHeight="1" x14ac:dyDescent="0.3">
      <c r="A1" s="669" t="s">
        <v>535</v>
      </c>
      <c r="B1" s="669"/>
      <c r="C1" s="669"/>
      <c r="D1" s="669"/>
      <c r="E1" s="669"/>
      <c r="F1" s="669"/>
      <c r="G1" s="669"/>
      <c r="H1" s="325" t="s">
        <v>56</v>
      </c>
      <c r="I1" s="326" t="s">
        <v>57</v>
      </c>
      <c r="J1" s="642" t="s">
        <v>530</v>
      </c>
      <c r="K1" s="642"/>
      <c r="L1" s="642"/>
      <c r="M1" s="642"/>
      <c r="N1" s="642"/>
      <c r="O1" s="642"/>
    </row>
    <row r="2" spans="1:90" ht="15.75" customHeight="1" x14ac:dyDescent="0.25">
      <c r="A2" s="644" t="s">
        <v>81</v>
      </c>
      <c r="B2" s="644"/>
      <c r="C2" s="644"/>
      <c r="D2" s="644"/>
      <c r="E2" s="644"/>
      <c r="F2" s="644"/>
      <c r="G2" s="644"/>
      <c r="H2" s="23">
        <f t="shared" ref="H2:I4" ca="1" si="0">H51</f>
        <v>0</v>
      </c>
      <c r="I2" s="23">
        <f t="shared" ca="1" si="0"/>
        <v>0</v>
      </c>
      <c r="J2" s="642"/>
      <c r="K2" s="642"/>
      <c r="L2" s="642"/>
      <c r="M2" s="642"/>
      <c r="N2" s="642"/>
      <c r="O2" s="642"/>
      <c r="AJ2" s="30" t="s">
        <v>82</v>
      </c>
    </row>
    <row r="3" spans="1:90" ht="15.75" customHeight="1" x14ac:dyDescent="0.25">
      <c r="A3" s="656" t="s">
        <v>90</v>
      </c>
      <c r="B3" s="656"/>
      <c r="C3" s="656"/>
      <c r="D3" s="656"/>
      <c r="E3" s="656"/>
      <c r="F3" s="656"/>
      <c r="G3" s="656"/>
      <c r="H3" s="23" t="e">
        <f t="shared" si="0"/>
        <v>#VALUE!</v>
      </c>
      <c r="I3" s="23" t="e">
        <f t="shared" si="0"/>
        <v>#VALUE!</v>
      </c>
      <c r="J3" s="642"/>
      <c r="K3" s="642"/>
      <c r="L3" s="642"/>
      <c r="M3" s="642"/>
      <c r="N3" s="642"/>
      <c r="O3" s="642"/>
      <c r="AF3" s="30" t="s">
        <v>83</v>
      </c>
      <c r="AO3" s="30" t="s">
        <v>63</v>
      </c>
    </row>
    <row r="4" spans="1:90" ht="15.75" customHeight="1" x14ac:dyDescent="0.25">
      <c r="A4" s="645" t="s">
        <v>531</v>
      </c>
      <c r="B4" s="646"/>
      <c r="C4" s="646"/>
      <c r="D4" s="646"/>
      <c r="E4" s="646"/>
      <c r="F4" s="646"/>
      <c r="G4" s="647"/>
      <c r="H4" s="333" t="e">
        <f t="shared" ca="1" si="0"/>
        <v>#VALUE!</v>
      </c>
      <c r="I4" s="24" t="e">
        <f t="shared" ca="1" si="0"/>
        <v>#VALUE!</v>
      </c>
      <c r="J4" s="642"/>
      <c r="K4" s="642"/>
      <c r="L4" s="642"/>
      <c r="M4" s="642"/>
      <c r="N4" s="642"/>
      <c r="O4" s="642"/>
      <c r="W4">
        <v>1</v>
      </c>
      <c r="X4">
        <v>2</v>
      </c>
      <c r="Y4">
        <v>3</v>
      </c>
      <c r="Z4">
        <v>4</v>
      </c>
      <c r="AA4">
        <v>5</v>
      </c>
      <c r="AB4">
        <v>6</v>
      </c>
      <c r="AK4" s="30" t="s">
        <v>62</v>
      </c>
    </row>
    <row r="5" spans="1:90" ht="16.5" customHeight="1" x14ac:dyDescent="0.25">
      <c r="A5" s="639" t="s">
        <v>534</v>
      </c>
      <c r="B5" s="640"/>
      <c r="C5" s="640"/>
      <c r="D5" s="640"/>
      <c r="E5" s="640"/>
      <c r="F5" s="640"/>
      <c r="G5" s="641"/>
      <c r="H5" s="657" t="s">
        <v>54</v>
      </c>
      <c r="I5" s="673"/>
      <c r="J5" s="674" t="s">
        <v>533</v>
      </c>
      <c r="K5" s="675"/>
      <c r="L5" s="675"/>
      <c r="M5" s="675"/>
      <c r="N5" s="675"/>
      <c r="O5" s="675"/>
      <c r="AK5" s="30"/>
    </row>
    <row r="6" spans="1:90" ht="18.75" customHeight="1" x14ac:dyDescent="0.25">
      <c r="A6" s="630"/>
      <c r="B6" s="631"/>
      <c r="C6" s="631"/>
      <c r="D6" s="631"/>
      <c r="E6" s="631"/>
      <c r="F6" s="631"/>
      <c r="G6" s="632"/>
      <c r="H6" s="657"/>
      <c r="I6" s="673"/>
      <c r="J6" s="674"/>
      <c r="K6" s="675"/>
      <c r="L6" s="675"/>
      <c r="M6" s="675"/>
      <c r="N6" s="675"/>
      <c r="O6" s="676"/>
      <c r="P6" s="28"/>
      <c r="Q6" s="28"/>
      <c r="R6" s="28"/>
      <c r="S6" s="28"/>
      <c r="T6" s="28"/>
      <c r="AE6" s="47"/>
      <c r="AF6" s="47"/>
      <c r="AG6" s="393"/>
      <c r="AH6" s="47"/>
      <c r="AI6" s="47"/>
      <c r="AJ6" s="393">
        <v>1</v>
      </c>
      <c r="AK6" s="393">
        <v>2</v>
      </c>
      <c r="AL6" s="393">
        <v>3</v>
      </c>
      <c r="AM6" s="393">
        <v>4</v>
      </c>
      <c r="AN6" s="393">
        <v>5</v>
      </c>
      <c r="AO6" s="393">
        <v>6</v>
      </c>
      <c r="AP6" s="393">
        <v>7</v>
      </c>
      <c r="AQ6" s="393">
        <v>8</v>
      </c>
      <c r="AR6" s="393">
        <v>9</v>
      </c>
      <c r="AS6" s="393">
        <v>10</v>
      </c>
      <c r="AT6" s="393">
        <v>11</v>
      </c>
      <c r="AU6" s="393">
        <v>12</v>
      </c>
      <c r="AV6" s="393">
        <v>13</v>
      </c>
      <c r="AW6" s="393">
        <v>14</v>
      </c>
      <c r="AX6" s="393">
        <v>15</v>
      </c>
      <c r="AY6" s="393">
        <v>16</v>
      </c>
      <c r="AZ6" s="393">
        <v>17</v>
      </c>
      <c r="BA6" s="393">
        <v>18</v>
      </c>
      <c r="BB6" s="393">
        <v>19</v>
      </c>
      <c r="BC6" s="393">
        <v>20</v>
      </c>
      <c r="BD6" s="393">
        <v>21</v>
      </c>
      <c r="BE6" s="393">
        <v>22</v>
      </c>
      <c r="BF6" s="393">
        <v>23</v>
      </c>
      <c r="BG6" s="393">
        <v>24</v>
      </c>
      <c r="BH6" s="393">
        <v>25</v>
      </c>
      <c r="BI6" s="393">
        <v>26</v>
      </c>
      <c r="BJ6" s="393">
        <v>27</v>
      </c>
      <c r="BK6" s="393">
        <v>28</v>
      </c>
      <c r="BL6" s="393">
        <v>29</v>
      </c>
      <c r="BM6" s="393">
        <v>30</v>
      </c>
      <c r="BN6" s="393">
        <v>31</v>
      </c>
      <c r="BO6" s="393">
        <v>32</v>
      </c>
      <c r="BP6" s="393">
        <v>33</v>
      </c>
      <c r="BQ6" s="393">
        <v>34</v>
      </c>
      <c r="BR6" s="393">
        <v>35</v>
      </c>
      <c r="BS6" s="393">
        <v>36</v>
      </c>
      <c r="BT6" s="393">
        <v>37</v>
      </c>
      <c r="BU6" s="393">
        <v>38</v>
      </c>
      <c r="BV6" s="393">
        <v>39</v>
      </c>
      <c r="BW6" s="393">
        <v>40</v>
      </c>
      <c r="BX6" s="393">
        <v>41</v>
      </c>
      <c r="BY6" s="393">
        <v>42</v>
      </c>
    </row>
    <row r="7" spans="1:90" ht="48" customHeight="1" x14ac:dyDescent="0.25">
      <c r="A7" s="341" t="s">
        <v>0</v>
      </c>
      <c r="B7" s="341" t="s">
        <v>89</v>
      </c>
      <c r="C7" s="321" t="s">
        <v>88</v>
      </c>
      <c r="D7" s="321" t="s">
        <v>58</v>
      </c>
      <c r="E7" s="321" t="s">
        <v>151</v>
      </c>
      <c r="F7" s="319" t="s">
        <v>150</v>
      </c>
      <c r="G7" s="319" t="s">
        <v>55</v>
      </c>
      <c r="H7" s="319" t="s">
        <v>56</v>
      </c>
      <c r="I7" s="319" t="s">
        <v>57</v>
      </c>
      <c r="J7" s="320" t="s">
        <v>92</v>
      </c>
      <c r="K7" s="321" t="s">
        <v>93</v>
      </c>
      <c r="L7" s="321" t="s">
        <v>96</v>
      </c>
      <c r="M7" s="321" t="s">
        <v>97</v>
      </c>
      <c r="N7" s="327" t="s">
        <v>98</v>
      </c>
      <c r="O7" s="317"/>
      <c r="P7" s="45"/>
      <c r="R7" s="45"/>
      <c r="S7" s="45"/>
      <c r="T7" s="45"/>
      <c r="U7" s="45" t="s">
        <v>94</v>
      </c>
      <c r="V7" s="31" t="s">
        <v>64</v>
      </c>
      <c r="W7" s="21" t="s">
        <v>47</v>
      </c>
      <c r="X7" s="21" t="s">
        <v>48</v>
      </c>
      <c r="Y7" s="22" t="s">
        <v>49</v>
      </c>
      <c r="Z7" s="22" t="s">
        <v>50</v>
      </c>
      <c r="AA7" s="22" t="s">
        <v>51</v>
      </c>
      <c r="AB7" s="22" t="s">
        <v>53</v>
      </c>
      <c r="AC7" s="22" t="s">
        <v>60</v>
      </c>
      <c r="AD7" s="22" t="s">
        <v>61</v>
      </c>
      <c r="AE7" s="47"/>
      <c r="AF7" s="47"/>
      <c r="AG7" s="482" t="s">
        <v>86</v>
      </c>
      <c r="AH7" s="483" t="s">
        <v>84</v>
      </c>
      <c r="AI7" s="484" t="s">
        <v>85</v>
      </c>
      <c r="AJ7" s="393" t="str">
        <f>INDEX($AI8:$AI49,AJ6)</f>
        <v>None</v>
      </c>
      <c r="AK7" s="393" t="str">
        <f>INDEX($AI8:$AI49,AK6)</f>
        <v>None</v>
      </c>
      <c r="AL7" s="393" t="str">
        <f>INDEX($AI8:$AI49,AL6)</f>
        <v>None</v>
      </c>
      <c r="AM7" s="393" t="str">
        <f>INDEX($AI8:$AI49,AM6)</f>
        <v>None</v>
      </c>
      <c r="AN7" s="393" t="str">
        <f t="shared" ref="AN7:BY7" si="1">INDEX($AI8:$AI49,AN6)</f>
        <v>None</v>
      </c>
      <c r="AO7" s="393" t="str">
        <f t="shared" si="1"/>
        <v>UserDefined</v>
      </c>
      <c r="AP7" s="393" t="str">
        <f t="shared" si="1"/>
        <v>None</v>
      </c>
      <c r="AQ7" s="393" t="str">
        <f t="shared" si="1"/>
        <v>None</v>
      </c>
      <c r="AR7" s="393" t="str">
        <f t="shared" si="1"/>
        <v>None</v>
      </c>
      <c r="AS7" s="393" t="str">
        <f t="shared" si="1"/>
        <v>None</v>
      </c>
      <c r="AT7" s="393" t="str">
        <f t="shared" si="1"/>
        <v>None</v>
      </c>
      <c r="AU7" s="393" t="str">
        <f t="shared" si="1"/>
        <v>None</v>
      </c>
      <c r="AV7" s="393" t="str">
        <f t="shared" si="1"/>
        <v>None</v>
      </c>
      <c r="AW7" s="393" t="str">
        <f t="shared" si="1"/>
        <v>None</v>
      </c>
      <c r="AX7" s="393" t="str">
        <f t="shared" si="1"/>
        <v>None</v>
      </c>
      <c r="AY7" s="393" t="str">
        <f t="shared" si="1"/>
        <v>None</v>
      </c>
      <c r="AZ7" s="393" t="str">
        <f t="shared" si="1"/>
        <v>None</v>
      </c>
      <c r="BA7" s="393" t="str">
        <f t="shared" si="1"/>
        <v>None</v>
      </c>
      <c r="BB7" s="393" t="str">
        <f t="shared" si="1"/>
        <v>None</v>
      </c>
      <c r="BC7" s="393" t="str">
        <f t="shared" si="1"/>
        <v>None</v>
      </c>
      <c r="BD7" s="393" t="str">
        <f t="shared" si="1"/>
        <v>None</v>
      </c>
      <c r="BE7" s="393" t="str">
        <f t="shared" si="1"/>
        <v>None</v>
      </c>
      <c r="BF7" s="393" t="str">
        <f t="shared" si="1"/>
        <v>None</v>
      </c>
      <c r="BG7" s="393" t="str">
        <f t="shared" si="1"/>
        <v>None</v>
      </c>
      <c r="BH7" s="393" t="str">
        <f t="shared" si="1"/>
        <v>None</v>
      </c>
      <c r="BI7" s="393" t="str">
        <f t="shared" si="1"/>
        <v>None</v>
      </c>
      <c r="BJ7" s="393" t="str">
        <f t="shared" si="1"/>
        <v>None</v>
      </c>
      <c r="BK7" s="393" t="str">
        <f t="shared" si="1"/>
        <v>None</v>
      </c>
      <c r="BL7" s="393" t="str">
        <f t="shared" si="1"/>
        <v>None</v>
      </c>
      <c r="BM7" s="393" t="str">
        <f t="shared" si="1"/>
        <v>None</v>
      </c>
      <c r="BN7" s="393" t="str">
        <f t="shared" si="1"/>
        <v>None</v>
      </c>
      <c r="BO7" s="393" t="str">
        <f t="shared" si="1"/>
        <v>None</v>
      </c>
      <c r="BP7" s="393" t="str">
        <f t="shared" si="1"/>
        <v>Plasterboard</v>
      </c>
      <c r="BQ7" s="393" t="str">
        <f t="shared" si="1"/>
        <v>Foundations</v>
      </c>
      <c r="BR7" s="393" t="str">
        <f t="shared" si="1"/>
        <v>None</v>
      </c>
      <c r="BS7" s="393" t="str">
        <f t="shared" si="1"/>
        <v>None</v>
      </c>
      <c r="BT7" s="393" t="str">
        <f t="shared" si="1"/>
        <v>None</v>
      </c>
      <c r="BU7" s="393" t="str">
        <f t="shared" si="1"/>
        <v>None</v>
      </c>
      <c r="BV7" s="393" t="str">
        <f t="shared" si="1"/>
        <v>Plasterboard</v>
      </c>
      <c r="BW7" s="393" t="str">
        <f t="shared" si="1"/>
        <v>None</v>
      </c>
      <c r="BX7" s="393" t="str">
        <f t="shared" si="1"/>
        <v>None</v>
      </c>
      <c r="BY7" s="393" t="str">
        <f t="shared" si="1"/>
        <v>Foundations</v>
      </c>
    </row>
    <row r="8" spans="1:90" x14ac:dyDescent="0.25">
      <c r="A8" s="619" t="s">
        <v>271</v>
      </c>
      <c r="B8" s="3" t="s">
        <v>470</v>
      </c>
      <c r="E8" s="337">
        <v>1</v>
      </c>
      <c r="F8" s="337">
        <v>2.4</v>
      </c>
      <c r="G8" s="337">
        <v>0</v>
      </c>
      <c r="H8" s="42">
        <f>AC8</f>
        <v>0</v>
      </c>
      <c r="I8" s="42">
        <f>AD8</f>
        <v>0</v>
      </c>
      <c r="J8" s="32" t="str">
        <f ca="1">IF(E8&lt;Y8,"Insufficient","OK")</f>
        <v>OK</v>
      </c>
      <c r="K8" s="660">
        <f ca="1">MIN(SUM(H8:H13),SUM(I8:I13))</f>
        <v>0</v>
      </c>
      <c r="L8" s="663">
        <v>0</v>
      </c>
      <c r="M8" s="666" t="str">
        <f ca="1">IF(K8=0,"",MAX(100,0.5*MAX(H$3,I$3)/U$15))</f>
        <v/>
      </c>
      <c r="N8" s="666" t="str">
        <f ca="1">IF(K8=0,"",MAX(M8,L8*15))</f>
        <v/>
      </c>
      <c r="O8" s="617" t="str">
        <f ca="1">IF(K8=0,"",IF(M8&lt;=K8,"OK if internal bracing line", "NG if internal bracing line"))</f>
        <v/>
      </c>
      <c r="P8" s="46"/>
      <c r="R8" s="46"/>
      <c r="S8" s="46"/>
      <c r="T8" s="46"/>
      <c r="U8" s="46">
        <f ca="1">IF(K8=0,0,1)</f>
        <v>0</v>
      </c>
      <c r="V8" s="20">
        <f>IF($AH8&lt;2,0,Y8)</f>
        <v>0</v>
      </c>
      <c r="W8" s="27" t="str">
        <f ca="1">INDEX(INDIRECT($AI8),$AJ$9+1,W$4)</f>
        <v>None</v>
      </c>
      <c r="X8" s="27" t="str">
        <f t="shared" ref="X8:AB8" ca="1" si="2">INDEX(INDIRECT($AI8),$AJ$9+1,X$4)</f>
        <v>None</v>
      </c>
      <c r="Y8" s="27">
        <f t="shared" ca="1" si="2"/>
        <v>0</v>
      </c>
      <c r="Z8" s="27">
        <f t="shared" ca="1" si="2"/>
        <v>0</v>
      </c>
      <c r="AA8" s="27">
        <f t="shared" ca="1" si="2"/>
        <v>0</v>
      </c>
      <c r="AB8" s="27">
        <f t="shared" ca="1" si="2"/>
        <v>0</v>
      </c>
      <c r="AC8" s="29">
        <f>IF($AH8&lt;2,0,IF($AH8=2,COS($G8*PI()/180)*Z8,IF($E8&lt;$Y8,0,COS($G8*PI()/180)*Z8*$E8*2.4/$F8)))</f>
        <v>0</v>
      </c>
      <c r="AD8" s="29">
        <f>IF($AH8&lt;2,0,IF($AH8=2,COS($G8*PI()/180)*AA8,IF($E8&lt;$Y8,0,COS($G8*PI()/180)*AA8*$E8*2.4/$F8)))</f>
        <v>0</v>
      </c>
      <c r="AE8" s="47"/>
      <c r="AF8" s="47"/>
      <c r="AG8" s="485"/>
      <c r="AH8" s="485">
        <v>1</v>
      </c>
      <c r="AI8" s="485" t="str">
        <f>INDEX(AF$11:AF$16,AH8)</f>
        <v>None</v>
      </c>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row>
    <row r="9" spans="1:90" ht="15.75" thickBot="1" x14ac:dyDescent="0.3">
      <c r="A9" s="620"/>
      <c r="B9" s="3" t="s">
        <v>471</v>
      </c>
      <c r="E9" s="337">
        <v>1</v>
      </c>
      <c r="F9" s="337">
        <v>2.4</v>
      </c>
      <c r="G9" s="337">
        <v>0</v>
      </c>
      <c r="H9" s="42">
        <f t="shared" ref="H9:I49" si="3">AC9</f>
        <v>0</v>
      </c>
      <c r="I9" s="42">
        <f t="shared" si="3"/>
        <v>0</v>
      </c>
      <c r="J9" s="32" t="str">
        <f t="shared" ref="J9:J49" ca="1" si="4">IF(E9&lt;Y9,"Insufficient","OK")</f>
        <v>OK</v>
      </c>
      <c r="K9" s="661"/>
      <c r="L9" s="664"/>
      <c r="M9" s="667"/>
      <c r="N9" s="667"/>
      <c r="O9" s="617"/>
      <c r="P9" s="46"/>
      <c r="R9" s="46"/>
      <c r="S9" s="46"/>
      <c r="T9" s="46"/>
      <c r="U9" s="46">
        <f>IF(K14=0,0,1)</f>
        <v>0</v>
      </c>
      <c r="V9" s="20">
        <f t="shared" ref="V9:V49" si="5">IF($AH9&lt;2,0,Y9)</f>
        <v>0</v>
      </c>
      <c r="W9" s="27" t="str">
        <f ca="1">INDEX(INDIRECT($AI9),$AK$9+1,W$4)</f>
        <v>None</v>
      </c>
      <c r="X9" s="27" t="str">
        <f t="shared" ref="X9:AB9" ca="1" si="6">INDEX(INDIRECT($AI9),$AK$9+1,X$4)</f>
        <v>None</v>
      </c>
      <c r="Y9" s="27">
        <f t="shared" ca="1" si="6"/>
        <v>0</v>
      </c>
      <c r="Z9" s="27">
        <f t="shared" ca="1" si="6"/>
        <v>0</v>
      </c>
      <c r="AA9" s="27">
        <f t="shared" ca="1" si="6"/>
        <v>0</v>
      </c>
      <c r="AB9" s="27">
        <f t="shared" ca="1" si="6"/>
        <v>0</v>
      </c>
      <c r="AC9" s="29">
        <f t="shared" ref="AC9:AC49" si="7">IF($AH9&lt;2,0,IF($AH9=2,COS($G9*PI()/180)*Z9,IF($E9&lt;$Y9,0,COS($G9*PI()/180)*Z9*E9*2.4/$F9)))</f>
        <v>0</v>
      </c>
      <c r="AD9" s="29">
        <f t="shared" ref="AD9:AD49" si="8">IF($AH9&lt;2,0,IF($AH9=2,COS($G9*PI()/180)*AA9,IF($E9&lt;$Y9,0,COS($G9*PI()/180)*AA9*$E9*2.4/$F9)))</f>
        <v>0</v>
      </c>
      <c r="AE9" s="47"/>
      <c r="AF9" s="287"/>
      <c r="AG9" s="486"/>
      <c r="AH9" s="486">
        <v>1</v>
      </c>
      <c r="AI9" s="485" t="str">
        <f t="shared" ref="AI9:AI49" si="9">INDEX(AF$11:AF$16,AH9)</f>
        <v>None</v>
      </c>
      <c r="AJ9" s="393">
        <v>1</v>
      </c>
      <c r="AK9" s="393">
        <v>1</v>
      </c>
      <c r="AL9" s="393">
        <v>1</v>
      </c>
      <c r="AM9" s="393">
        <v>4</v>
      </c>
      <c r="AN9" s="393">
        <v>1</v>
      </c>
      <c r="AO9" s="393">
        <v>1</v>
      </c>
      <c r="AP9" s="393">
        <v>1</v>
      </c>
      <c r="AQ9" s="393">
        <v>7</v>
      </c>
      <c r="AR9" s="393">
        <v>1</v>
      </c>
      <c r="AS9" s="393">
        <v>1</v>
      </c>
      <c r="AT9" s="393">
        <v>1</v>
      </c>
      <c r="AU9" s="393">
        <v>1</v>
      </c>
      <c r="AV9" s="393">
        <v>6</v>
      </c>
      <c r="AW9" s="393">
        <v>1</v>
      </c>
      <c r="AX9" s="393">
        <v>5</v>
      </c>
      <c r="AY9" s="393">
        <v>1</v>
      </c>
      <c r="AZ9" s="393">
        <v>1</v>
      </c>
      <c r="BA9" s="393">
        <v>1</v>
      </c>
      <c r="BB9" s="393">
        <v>6</v>
      </c>
      <c r="BC9" s="393">
        <v>6</v>
      </c>
      <c r="BD9" s="393">
        <v>5</v>
      </c>
      <c r="BE9" s="393">
        <v>1</v>
      </c>
      <c r="BF9" s="393">
        <v>1</v>
      </c>
      <c r="BG9" s="393">
        <v>1</v>
      </c>
      <c r="BH9" s="393">
        <v>6</v>
      </c>
      <c r="BI9" s="393">
        <v>6</v>
      </c>
      <c r="BJ9" s="393">
        <v>1</v>
      </c>
      <c r="BK9" s="393">
        <v>1</v>
      </c>
      <c r="BL9" s="393">
        <v>1</v>
      </c>
      <c r="BM9" s="393">
        <v>1</v>
      </c>
      <c r="BN9" s="393">
        <v>6</v>
      </c>
      <c r="BO9" s="393">
        <v>6</v>
      </c>
      <c r="BP9" s="393">
        <v>1</v>
      </c>
      <c r="BQ9" s="393">
        <v>1</v>
      </c>
      <c r="BR9" s="393">
        <v>1</v>
      </c>
      <c r="BS9" s="393">
        <v>1</v>
      </c>
      <c r="BT9" s="393">
        <v>1</v>
      </c>
      <c r="BU9" s="393">
        <v>1</v>
      </c>
      <c r="BV9" s="393">
        <v>11</v>
      </c>
      <c r="BW9" s="393">
        <v>1</v>
      </c>
      <c r="BX9" s="393">
        <v>1</v>
      </c>
      <c r="BY9" s="393">
        <v>4</v>
      </c>
    </row>
    <row r="10" spans="1:90" ht="16.5" thickTop="1" thickBot="1" x14ac:dyDescent="0.3">
      <c r="A10" s="620"/>
      <c r="B10" s="3" t="s">
        <v>472</v>
      </c>
      <c r="E10" s="337">
        <v>1</v>
      </c>
      <c r="F10" s="337">
        <v>2.4</v>
      </c>
      <c r="G10" s="337">
        <v>0</v>
      </c>
      <c r="H10" s="42">
        <f t="shared" si="3"/>
        <v>0</v>
      </c>
      <c r="I10" s="42">
        <f t="shared" si="3"/>
        <v>0</v>
      </c>
      <c r="J10" s="32" t="str">
        <f t="shared" ca="1" si="4"/>
        <v>OK</v>
      </c>
      <c r="K10" s="661"/>
      <c r="L10" s="664"/>
      <c r="M10" s="667"/>
      <c r="N10" s="667"/>
      <c r="O10" s="617"/>
      <c r="P10" s="46"/>
      <c r="R10" s="46"/>
      <c r="S10" s="46"/>
      <c r="T10" s="46"/>
      <c r="U10" s="46">
        <f>IF(K20=0,0,1)</f>
        <v>0</v>
      </c>
      <c r="V10" s="20">
        <f t="shared" si="5"/>
        <v>0</v>
      </c>
      <c r="W10" s="27" t="str">
        <f ca="1">INDEX(INDIRECT($AI10),$AL$9+1,W$4)</f>
        <v>None</v>
      </c>
      <c r="X10" s="27" t="str">
        <f t="shared" ref="X10:AB10" ca="1" si="10">INDEX(INDIRECT($AI10),$AL$9+1,X$4)</f>
        <v>None</v>
      </c>
      <c r="Y10" s="27">
        <f t="shared" ca="1" si="10"/>
        <v>0</v>
      </c>
      <c r="Z10" s="27">
        <f t="shared" ca="1" si="10"/>
        <v>0</v>
      </c>
      <c r="AA10" s="27">
        <f t="shared" ca="1" si="10"/>
        <v>0</v>
      </c>
      <c r="AB10" s="27">
        <f t="shared" ca="1" si="10"/>
        <v>0</v>
      </c>
      <c r="AC10" s="29">
        <f t="shared" si="7"/>
        <v>0</v>
      </c>
      <c r="AD10" s="29">
        <f t="shared" si="8"/>
        <v>0</v>
      </c>
      <c r="AE10" s="47"/>
      <c r="AF10" s="47"/>
      <c r="AG10" s="485"/>
      <c r="AH10" s="485">
        <v>1</v>
      </c>
      <c r="AI10" s="485" t="str">
        <f t="shared" si="9"/>
        <v>None</v>
      </c>
      <c r="AJ10" s="487" t="s">
        <v>1</v>
      </c>
      <c r="AK10" s="487" t="s">
        <v>2</v>
      </c>
      <c r="AL10" s="487" t="s">
        <v>3</v>
      </c>
      <c r="AM10" s="487" t="s">
        <v>4</v>
      </c>
      <c r="AN10" s="487" t="s">
        <v>5</v>
      </c>
      <c r="AO10" s="488" t="s">
        <v>6</v>
      </c>
      <c r="AP10" s="489" t="s">
        <v>7</v>
      </c>
      <c r="AQ10" s="489" t="s">
        <v>8</v>
      </c>
      <c r="AR10" s="489" t="s">
        <v>9</v>
      </c>
      <c r="AS10" s="489" t="s">
        <v>10</v>
      </c>
      <c r="AT10" s="489" t="s">
        <v>11</v>
      </c>
      <c r="AU10" s="489" t="s">
        <v>12</v>
      </c>
      <c r="AV10" s="490" t="s">
        <v>13</v>
      </c>
      <c r="AW10" s="490" t="s">
        <v>14</v>
      </c>
      <c r="AX10" s="490" t="s">
        <v>15</v>
      </c>
      <c r="AY10" s="490" t="s">
        <v>16</v>
      </c>
      <c r="AZ10" s="490" t="s">
        <v>17</v>
      </c>
      <c r="BA10" s="490" t="s">
        <v>18</v>
      </c>
      <c r="BB10" s="489" t="s">
        <v>20</v>
      </c>
      <c r="BC10" s="489" t="s">
        <v>21</v>
      </c>
      <c r="BD10" s="489" t="s">
        <v>22</v>
      </c>
      <c r="BE10" s="489" t="s">
        <v>23</v>
      </c>
      <c r="BF10" s="489" t="s">
        <v>24</v>
      </c>
      <c r="BG10" s="489" t="s">
        <v>25</v>
      </c>
      <c r="BH10" s="490" t="s">
        <v>26</v>
      </c>
      <c r="BI10" s="490" t="s">
        <v>27</v>
      </c>
      <c r="BJ10" s="490" t="s">
        <v>28</v>
      </c>
      <c r="BK10" s="490" t="s">
        <v>29</v>
      </c>
      <c r="BL10" s="490" t="s">
        <v>30</v>
      </c>
      <c r="BM10" s="490" t="s">
        <v>31</v>
      </c>
      <c r="BN10" s="489" t="s">
        <v>32</v>
      </c>
      <c r="BO10" s="489" t="s">
        <v>33</v>
      </c>
      <c r="BP10" s="489" t="s">
        <v>34</v>
      </c>
      <c r="BQ10" s="489" t="s">
        <v>35</v>
      </c>
      <c r="BR10" s="489" t="s">
        <v>36</v>
      </c>
      <c r="BS10" s="489" t="s">
        <v>37</v>
      </c>
      <c r="BT10" s="490" t="s">
        <v>38</v>
      </c>
      <c r="BU10" s="490" t="s">
        <v>39</v>
      </c>
      <c r="BV10" s="490" t="s">
        <v>40</v>
      </c>
      <c r="BW10" s="490" t="s">
        <v>41</v>
      </c>
      <c r="BX10" s="490" t="s">
        <v>42</v>
      </c>
      <c r="BY10" s="490" t="s">
        <v>43</v>
      </c>
    </row>
    <row r="11" spans="1:90" ht="15.75" thickTop="1" x14ac:dyDescent="0.25">
      <c r="A11" s="620"/>
      <c r="B11" s="3" t="s">
        <v>474</v>
      </c>
      <c r="E11" s="337">
        <v>1</v>
      </c>
      <c r="F11" s="337">
        <v>2.4</v>
      </c>
      <c r="G11" s="337">
        <v>0</v>
      </c>
      <c r="H11" s="42">
        <f t="shared" si="3"/>
        <v>0</v>
      </c>
      <c r="I11" s="42">
        <f t="shared" si="3"/>
        <v>0</v>
      </c>
      <c r="J11" s="32" t="str">
        <f t="shared" ca="1" si="4"/>
        <v>OK</v>
      </c>
      <c r="K11" s="661"/>
      <c r="L11" s="664"/>
      <c r="M11" s="667"/>
      <c r="N11" s="667"/>
      <c r="O11" s="616" t="str">
        <f ca="1">IF(K8=0,"",IF(N8&lt;=K8,"OK if external bracing line", "NG if external bracing line"))</f>
        <v/>
      </c>
      <c r="P11" s="46"/>
      <c r="R11" s="46"/>
      <c r="S11" s="46"/>
      <c r="T11" s="46"/>
      <c r="U11" s="46">
        <f>IF(K26=0,0,1)</f>
        <v>0</v>
      </c>
      <c r="V11" s="20">
        <f t="shared" si="5"/>
        <v>0</v>
      </c>
      <c r="W11" s="27" t="str">
        <f ca="1">INDEX(INDIRECT($AI11),$AM$9+1,W$4)</f>
        <v>None</v>
      </c>
      <c r="X11" s="27" t="str">
        <f t="shared" ref="X11:AB11" ca="1" si="11">INDEX(INDIRECT($AI11),$AM$9+1,X$4)</f>
        <v>None</v>
      </c>
      <c r="Y11" s="27">
        <f t="shared" ca="1" si="11"/>
        <v>0</v>
      </c>
      <c r="Z11" s="27">
        <f t="shared" ca="1" si="11"/>
        <v>0</v>
      </c>
      <c r="AA11" s="27">
        <f t="shared" ca="1" si="11"/>
        <v>0</v>
      </c>
      <c r="AB11" s="27">
        <f t="shared" ca="1" si="11"/>
        <v>0</v>
      </c>
      <c r="AC11" s="29">
        <f t="shared" si="7"/>
        <v>0</v>
      </c>
      <c r="AD11" s="29">
        <f t="shared" si="8"/>
        <v>0</v>
      </c>
      <c r="AE11" s="495">
        <v>1</v>
      </c>
      <c r="AF11" s="496" t="s">
        <v>52</v>
      </c>
      <c r="AG11" s="491">
        <v>2</v>
      </c>
      <c r="AH11" s="491">
        <v>1</v>
      </c>
      <c r="AI11" s="485" t="str">
        <f t="shared" si="9"/>
        <v>None</v>
      </c>
      <c r="AJ11" s="492" t="str">
        <f ca="1">IF(INDEX(INDIRECT(AJ$7),$AG11,2)="","",INDEX(INDIRECT(AJ$7),$AG11,2))</f>
        <v>None</v>
      </c>
      <c r="AK11" s="492" t="str">
        <f t="shared" ref="AK11:BC26" ca="1" si="12">IF(INDEX(INDIRECT(AK$7),$AG11,2)="","",INDEX(INDIRECT(AK$7),$AG11,2))</f>
        <v>None</v>
      </c>
      <c r="AL11" s="492" t="str">
        <f t="shared" ca="1" si="12"/>
        <v>None</v>
      </c>
      <c r="AM11" s="492" t="str">
        <f t="shared" ca="1" si="12"/>
        <v>None</v>
      </c>
      <c r="AN11" s="492" t="str">
        <f t="shared" ca="1" si="12"/>
        <v>None</v>
      </c>
      <c r="AO11" s="492" t="str">
        <f t="shared" ca="1" si="12"/>
        <v>None</v>
      </c>
      <c r="AP11" s="493" t="str">
        <f ca="1">IF(INDEX(INDIRECT(AP$7),$AG11,2)="","",INDEX(INDIRECT(AP$7),$AG11,2))</f>
        <v>None</v>
      </c>
      <c r="AQ11" s="493" t="str">
        <f t="shared" ca="1" si="12"/>
        <v>None</v>
      </c>
      <c r="AR11" s="493" t="str">
        <f t="shared" ca="1" si="12"/>
        <v>None</v>
      </c>
      <c r="AS11" s="493" t="str">
        <f t="shared" ca="1" si="12"/>
        <v>None</v>
      </c>
      <c r="AT11" s="493" t="str">
        <f t="shared" ca="1" si="12"/>
        <v>None</v>
      </c>
      <c r="AU11" s="493" t="str">
        <f t="shared" ca="1" si="12"/>
        <v>None</v>
      </c>
      <c r="AV11" s="492" t="str">
        <f ca="1">IF(INDEX(INDIRECT(AV$7),$AG11,2)="","",INDEX(INDIRECT(AV$7),$AG11,2))</f>
        <v>None</v>
      </c>
      <c r="AW11" s="492" t="str">
        <f t="shared" ca="1" si="12"/>
        <v>None</v>
      </c>
      <c r="AX11" s="492" t="str">
        <f t="shared" ca="1" si="12"/>
        <v>None</v>
      </c>
      <c r="AY11" s="492" t="str">
        <f t="shared" ca="1" si="12"/>
        <v>None</v>
      </c>
      <c r="AZ11" s="492" t="str">
        <f t="shared" ca="1" si="12"/>
        <v>None</v>
      </c>
      <c r="BA11" s="492" t="str">
        <f t="shared" ca="1" si="12"/>
        <v>None</v>
      </c>
      <c r="BB11" s="493" t="str">
        <f ca="1">IF(INDEX(INDIRECT(BB$7),$AG11,2)="","",INDEX(INDIRECT(BB$7),$AG11,2))</f>
        <v>None</v>
      </c>
      <c r="BC11" s="493" t="str">
        <f t="shared" ca="1" si="12"/>
        <v>None</v>
      </c>
      <c r="BD11" s="493" t="str">
        <f t="shared" ref="BD11:BQ26" ca="1" si="13">IF(INDEX(INDIRECT(BD$7),$AG11,2)="","",INDEX(INDIRECT(BD$7),$AG11,2))</f>
        <v>None</v>
      </c>
      <c r="BE11" s="493" t="str">
        <f t="shared" ca="1" si="13"/>
        <v>None</v>
      </c>
      <c r="BF11" s="493" t="str">
        <f t="shared" ca="1" si="13"/>
        <v>None</v>
      </c>
      <c r="BG11" s="493" t="str">
        <f t="shared" ca="1" si="13"/>
        <v>None</v>
      </c>
      <c r="BH11" s="492" t="str">
        <f ca="1">IF(INDEX(INDIRECT(BH$7),$AG11,2)="","",INDEX(INDIRECT(BH$7),$AG11,2))</f>
        <v>None</v>
      </c>
      <c r="BI11" s="492" t="str">
        <f t="shared" ref="BI11:BM11" ca="1" si="14">IF(INDEX(INDIRECT(BI$7),$AG11,2)="","",INDEX(INDIRECT(BI$7),$AG11,2))</f>
        <v>None</v>
      </c>
      <c r="BJ11" s="492" t="str">
        <f t="shared" ca="1" si="14"/>
        <v>None</v>
      </c>
      <c r="BK11" s="492" t="str">
        <f t="shared" ca="1" si="14"/>
        <v>None</v>
      </c>
      <c r="BL11" s="492" t="str">
        <f t="shared" ca="1" si="14"/>
        <v>None</v>
      </c>
      <c r="BM11" s="492" t="str">
        <f t="shared" ca="1" si="14"/>
        <v>None</v>
      </c>
      <c r="BN11" s="493" t="str">
        <f ca="1">IF(INDEX(INDIRECT(BN$7),$AG11,2)="","",INDEX(INDIRECT(BN$7),$AG11,2))</f>
        <v>None</v>
      </c>
      <c r="BO11" s="493" t="str">
        <f t="shared" ref="BN11:BY26" ca="1" si="15">IF(INDEX(INDIRECT(BO$7),$AG11,2)="","",INDEX(INDIRECT(BO$7),$AG11,2))</f>
        <v>None</v>
      </c>
      <c r="BP11" s="493" t="str">
        <f t="shared" ca="1" si="15"/>
        <v>None</v>
      </c>
      <c r="BQ11" s="493" t="str">
        <f t="shared" ca="1" si="15"/>
        <v>None</v>
      </c>
      <c r="BR11" s="493" t="str">
        <f t="shared" ca="1" si="15"/>
        <v>None</v>
      </c>
      <c r="BS11" s="493" t="str">
        <f t="shared" ca="1" si="15"/>
        <v>None</v>
      </c>
      <c r="BT11" s="492" t="str">
        <f ca="1">IF(INDEX(INDIRECT(BT$7),$AG11,2)="","",INDEX(INDIRECT(BT$7),$AG11,2))</f>
        <v>None</v>
      </c>
      <c r="BU11" s="492" t="str">
        <f t="shared" ref="BU11:BY11" ca="1" si="16">IF(INDEX(INDIRECT(BU$7),$AG11,2)="","",INDEX(INDIRECT(BU$7),$AG11,2))</f>
        <v>None</v>
      </c>
      <c r="BV11" s="492" t="str">
        <f t="shared" ca="1" si="16"/>
        <v>None</v>
      </c>
      <c r="BW11" s="492" t="str">
        <f t="shared" ca="1" si="16"/>
        <v>None</v>
      </c>
      <c r="BX11" s="492" t="str">
        <f t="shared" ca="1" si="16"/>
        <v>None</v>
      </c>
      <c r="BY11" s="492" t="str">
        <f t="shared" ca="1" si="16"/>
        <v>None</v>
      </c>
    </row>
    <row r="12" spans="1:90" x14ac:dyDescent="0.25">
      <c r="A12" s="620"/>
      <c r="B12" s="3" t="s">
        <v>473</v>
      </c>
      <c r="E12" s="337">
        <v>1</v>
      </c>
      <c r="F12" s="337">
        <v>2.4</v>
      </c>
      <c r="G12" s="337">
        <v>0</v>
      </c>
      <c r="H12" s="42">
        <f t="shared" si="3"/>
        <v>0</v>
      </c>
      <c r="I12" s="42">
        <f t="shared" si="3"/>
        <v>0</v>
      </c>
      <c r="J12" s="32" t="str">
        <f t="shared" ca="1" si="4"/>
        <v>OK</v>
      </c>
      <c r="K12" s="661"/>
      <c r="L12" s="664"/>
      <c r="M12" s="667"/>
      <c r="N12" s="667"/>
      <c r="O12" s="617"/>
      <c r="P12" s="46"/>
      <c r="R12" s="46"/>
      <c r="S12" s="46"/>
      <c r="T12" s="46"/>
      <c r="U12" s="46">
        <f>IF(K32=0,0,1)</f>
        <v>0</v>
      </c>
      <c r="V12" s="20">
        <f t="shared" si="5"/>
        <v>0</v>
      </c>
      <c r="W12" s="27" t="str">
        <f ca="1">INDEX(INDIRECT($AI12),$AN$9+1,W$4)</f>
        <v>None</v>
      </c>
      <c r="X12" s="27" t="str">
        <f t="shared" ref="X12:AB12" ca="1" si="17">INDEX(INDIRECT($AI12),$AN$9+1,X$4)</f>
        <v>None</v>
      </c>
      <c r="Y12" s="27">
        <f t="shared" ca="1" si="17"/>
        <v>0</v>
      </c>
      <c r="Z12" s="27">
        <f t="shared" ca="1" si="17"/>
        <v>0</v>
      </c>
      <c r="AA12" s="27">
        <f t="shared" ca="1" si="17"/>
        <v>0</v>
      </c>
      <c r="AB12" s="27">
        <f t="shared" ca="1" si="17"/>
        <v>0</v>
      </c>
      <c r="AC12" s="29">
        <f t="shared" si="7"/>
        <v>0</v>
      </c>
      <c r="AD12" s="29">
        <f t="shared" si="8"/>
        <v>0</v>
      </c>
      <c r="AE12" s="495">
        <v>2</v>
      </c>
      <c r="AF12" s="496" t="s">
        <v>44</v>
      </c>
      <c r="AG12" s="491">
        <v>3</v>
      </c>
      <c r="AH12" s="491">
        <v>1</v>
      </c>
      <c r="AI12" s="485" t="str">
        <f t="shared" si="9"/>
        <v>None</v>
      </c>
      <c r="AJ12" s="492" t="str">
        <f t="shared" ref="AJ12:AY27" ca="1" si="18">IF(INDEX(INDIRECT(AJ$7),$AG12,2)="","",INDEX(INDIRECT(AJ$7),$AG12,2))</f>
        <v>None</v>
      </c>
      <c r="AK12" s="492" t="str">
        <f t="shared" ca="1" si="18"/>
        <v>None</v>
      </c>
      <c r="AL12" s="492" t="str">
        <f t="shared" ca="1" si="18"/>
        <v>None</v>
      </c>
      <c r="AM12" s="492" t="str">
        <f t="shared" ca="1" si="18"/>
        <v>None</v>
      </c>
      <c r="AN12" s="492" t="str">
        <f t="shared" ca="1" si="18"/>
        <v>None</v>
      </c>
      <c r="AO12" s="492" t="str">
        <f t="shared" ca="1" si="18"/>
        <v>M1 (0.75-1.5m)</v>
      </c>
      <c r="AP12" s="493" t="str">
        <f t="shared" ca="1" si="18"/>
        <v>None</v>
      </c>
      <c r="AQ12" s="493" t="str">
        <f t="shared" ca="1" si="18"/>
        <v>None</v>
      </c>
      <c r="AR12" s="493" t="str">
        <f t="shared" ca="1" si="18"/>
        <v>None</v>
      </c>
      <c r="AS12" s="493" t="str">
        <f t="shared" ca="1" si="18"/>
        <v>None</v>
      </c>
      <c r="AT12" s="493" t="str">
        <f t="shared" ca="1" si="18"/>
        <v>None</v>
      </c>
      <c r="AU12" s="493" t="str">
        <f t="shared" ca="1" si="18"/>
        <v>None</v>
      </c>
      <c r="AV12" s="492" t="str">
        <f t="shared" ca="1" si="18"/>
        <v>None</v>
      </c>
      <c r="AW12" s="492" t="str">
        <f t="shared" ca="1" si="18"/>
        <v>None</v>
      </c>
      <c r="AX12" s="492" t="str">
        <f t="shared" ca="1" si="18"/>
        <v>None</v>
      </c>
      <c r="AY12" s="492" t="str">
        <f t="shared" ca="1" si="18"/>
        <v>None</v>
      </c>
      <c r="AZ12" s="492" t="str">
        <f t="shared" ca="1" si="12"/>
        <v>None</v>
      </c>
      <c r="BA12" s="492" t="str">
        <f t="shared" ca="1" si="12"/>
        <v>None</v>
      </c>
      <c r="BB12" s="493" t="str">
        <f t="shared" ca="1" si="12"/>
        <v>None</v>
      </c>
      <c r="BC12" s="493" t="str">
        <f t="shared" ca="1" si="12"/>
        <v>None</v>
      </c>
      <c r="BD12" s="493" t="str">
        <f t="shared" ca="1" si="13"/>
        <v>None</v>
      </c>
      <c r="BE12" s="493" t="str">
        <f t="shared" ca="1" si="13"/>
        <v>None</v>
      </c>
      <c r="BF12" s="493" t="str">
        <f t="shared" ca="1" si="13"/>
        <v>None</v>
      </c>
      <c r="BG12" s="493" t="str">
        <f t="shared" ca="1" si="13"/>
        <v>None</v>
      </c>
      <c r="BH12" s="492" t="str">
        <f t="shared" ca="1" si="13"/>
        <v>None</v>
      </c>
      <c r="BI12" s="492" t="str">
        <f t="shared" ca="1" si="13"/>
        <v>None</v>
      </c>
      <c r="BJ12" s="492" t="str">
        <f t="shared" ca="1" si="13"/>
        <v>None</v>
      </c>
      <c r="BK12" s="492" t="str">
        <f t="shared" ca="1" si="13"/>
        <v>None</v>
      </c>
      <c r="BL12" s="492" t="str">
        <f t="shared" ca="1" si="13"/>
        <v>None</v>
      </c>
      <c r="BM12" s="492" t="str">
        <f t="shared" ca="1" si="13"/>
        <v>None</v>
      </c>
      <c r="BN12" s="493" t="str">
        <f t="shared" ca="1" si="13"/>
        <v>None</v>
      </c>
      <c r="BO12" s="493" t="str">
        <f t="shared" ca="1" si="13"/>
        <v>None</v>
      </c>
      <c r="BP12" s="493" t="str">
        <f t="shared" ca="1" si="13"/>
        <v>UB1S 0.4 - 6.0</v>
      </c>
      <c r="BQ12" s="493" t="str">
        <f t="shared" ca="1" si="13"/>
        <v>braced piles</v>
      </c>
      <c r="BR12" s="493" t="str">
        <f t="shared" ca="1" si="15"/>
        <v>None</v>
      </c>
      <c r="BS12" s="493" t="str">
        <f t="shared" ca="1" si="15"/>
        <v>None</v>
      </c>
      <c r="BT12" s="492" t="str">
        <f t="shared" ca="1" si="15"/>
        <v>None</v>
      </c>
      <c r="BU12" s="492" t="str">
        <f t="shared" ca="1" si="15"/>
        <v>None</v>
      </c>
      <c r="BV12" s="492" t="str">
        <f t="shared" ca="1" si="15"/>
        <v>UB1S 0.4 - 6.0</v>
      </c>
      <c r="BW12" s="492" t="str">
        <f t="shared" ca="1" si="15"/>
        <v>None</v>
      </c>
      <c r="BX12" s="492" t="str">
        <f t="shared" ca="1" si="15"/>
        <v>None</v>
      </c>
      <c r="BY12" s="492" t="str">
        <f t="shared" ca="1" si="15"/>
        <v>braced piles</v>
      </c>
    </row>
    <row r="13" spans="1:90" x14ac:dyDescent="0.25">
      <c r="A13" s="620"/>
      <c r="B13" s="3" t="s">
        <v>475</v>
      </c>
      <c r="E13" s="337">
        <v>1</v>
      </c>
      <c r="F13" s="337">
        <v>2.4</v>
      </c>
      <c r="G13" s="337">
        <v>0</v>
      </c>
      <c r="H13" s="42">
        <f t="shared" ca="1" si="3"/>
        <v>0</v>
      </c>
      <c r="I13" s="42">
        <f t="shared" ca="1" si="3"/>
        <v>0</v>
      </c>
      <c r="J13" s="32" t="str">
        <f t="shared" ca="1" si="4"/>
        <v>OK</v>
      </c>
      <c r="K13" s="662"/>
      <c r="L13" s="665"/>
      <c r="M13" s="668"/>
      <c r="N13" s="668"/>
      <c r="O13" s="617"/>
      <c r="P13" s="46"/>
      <c r="R13" s="46"/>
      <c r="S13" s="46"/>
      <c r="T13" s="46"/>
      <c r="U13" s="46">
        <f ca="1">IF(K38=0,0,1)</f>
        <v>0</v>
      </c>
      <c r="V13" s="20">
        <f t="shared" ca="1" si="5"/>
        <v>0</v>
      </c>
      <c r="W13" s="27" t="str">
        <f ca="1">INDEX(INDIRECT($AI13),$AO$9+1,W$4)</f>
        <v>None</v>
      </c>
      <c r="X13" s="27" t="str">
        <f t="shared" ref="X13:AB13" ca="1" si="19">INDEX(INDIRECT($AI13),$AO$9+1,X$4)</f>
        <v>None</v>
      </c>
      <c r="Y13" s="27">
        <f t="shared" ca="1" si="19"/>
        <v>0</v>
      </c>
      <c r="Z13" s="27">
        <f t="shared" ca="1" si="19"/>
        <v>0</v>
      </c>
      <c r="AA13" s="27">
        <f t="shared" ca="1" si="19"/>
        <v>0</v>
      </c>
      <c r="AB13" s="27">
        <f t="shared" ca="1" si="19"/>
        <v>0</v>
      </c>
      <c r="AC13" s="29">
        <f t="shared" ca="1" si="7"/>
        <v>0</v>
      </c>
      <c r="AD13" s="29">
        <f t="shared" ca="1" si="8"/>
        <v>0</v>
      </c>
      <c r="AE13" s="495">
        <v>3</v>
      </c>
      <c r="AF13" s="496" t="s">
        <v>77</v>
      </c>
      <c r="AG13" s="491">
        <v>4</v>
      </c>
      <c r="AH13" s="491">
        <v>3</v>
      </c>
      <c r="AI13" s="485" t="str">
        <f t="shared" si="9"/>
        <v>UserDefined</v>
      </c>
      <c r="AJ13" s="492" t="str">
        <f t="shared" ca="1" si="18"/>
        <v>None</v>
      </c>
      <c r="AK13" s="492" t="str">
        <f t="shared" ca="1" si="18"/>
        <v>None</v>
      </c>
      <c r="AL13" s="492" t="str">
        <f t="shared" ca="1" si="18"/>
        <v>None</v>
      </c>
      <c r="AM13" s="492" t="str">
        <f t="shared" ca="1" si="18"/>
        <v>None</v>
      </c>
      <c r="AN13" s="492" t="str">
        <f t="shared" ca="1" si="18"/>
        <v>None</v>
      </c>
      <c r="AO13" s="492" t="str">
        <f t="shared" ca="1" si="18"/>
        <v>M2 (1.5-3.0m)</v>
      </c>
      <c r="AP13" s="493" t="str">
        <f t="shared" ca="1" si="18"/>
        <v>None</v>
      </c>
      <c r="AQ13" s="493" t="str">
        <f t="shared" ca="1" si="18"/>
        <v>None</v>
      </c>
      <c r="AR13" s="493" t="str">
        <f t="shared" ca="1" si="18"/>
        <v>None</v>
      </c>
      <c r="AS13" s="493" t="str">
        <f t="shared" ca="1" si="18"/>
        <v>None</v>
      </c>
      <c r="AT13" s="493" t="str">
        <f t="shared" ca="1" si="18"/>
        <v>None</v>
      </c>
      <c r="AU13" s="493" t="str">
        <f t="shared" ca="1" si="18"/>
        <v>None</v>
      </c>
      <c r="AV13" s="492" t="str">
        <f t="shared" ca="1" si="12"/>
        <v>None</v>
      </c>
      <c r="AW13" s="492" t="str">
        <f t="shared" ca="1" si="12"/>
        <v>None</v>
      </c>
      <c r="AX13" s="492" t="str">
        <f t="shared" ca="1" si="12"/>
        <v>None</v>
      </c>
      <c r="AY13" s="492" t="str">
        <f t="shared" ca="1" si="12"/>
        <v>None</v>
      </c>
      <c r="AZ13" s="492" t="str">
        <f t="shared" ca="1" si="12"/>
        <v>None</v>
      </c>
      <c r="BA13" s="492" t="str">
        <f t="shared" ca="1" si="12"/>
        <v>None</v>
      </c>
      <c r="BB13" s="493" t="str">
        <f t="shared" ca="1" si="12"/>
        <v>None</v>
      </c>
      <c r="BC13" s="493" t="str">
        <f t="shared" ca="1" si="12"/>
        <v>None</v>
      </c>
      <c r="BD13" s="493" t="str">
        <f t="shared" ca="1" si="13"/>
        <v>None</v>
      </c>
      <c r="BE13" s="493" t="str">
        <f t="shared" ca="1" si="13"/>
        <v>None</v>
      </c>
      <c r="BF13" s="493" t="str">
        <f t="shared" ca="1" si="13"/>
        <v>None</v>
      </c>
      <c r="BG13" s="493" t="str">
        <f t="shared" ca="1" si="13"/>
        <v>None</v>
      </c>
      <c r="BH13" s="492" t="str">
        <f t="shared" ca="1" si="13"/>
        <v>None</v>
      </c>
      <c r="BI13" s="492" t="str">
        <f t="shared" ca="1" si="13"/>
        <v>None</v>
      </c>
      <c r="BJ13" s="492" t="str">
        <f t="shared" ca="1" si="13"/>
        <v>None</v>
      </c>
      <c r="BK13" s="492" t="str">
        <f t="shared" ca="1" si="13"/>
        <v>None</v>
      </c>
      <c r="BL13" s="492" t="str">
        <f t="shared" ca="1" si="13"/>
        <v>None</v>
      </c>
      <c r="BM13" s="492" t="str">
        <f t="shared" ca="1" si="13"/>
        <v>None</v>
      </c>
      <c r="BN13" s="493" t="str">
        <f t="shared" ca="1" si="15"/>
        <v>None</v>
      </c>
      <c r="BO13" s="493" t="str">
        <f t="shared" ca="1" si="15"/>
        <v>None</v>
      </c>
      <c r="BP13" s="493" t="str">
        <f t="shared" ca="1" si="15"/>
        <v>UB2S 0.4 - 4.8</v>
      </c>
      <c r="BQ13" s="493" t="str">
        <f t="shared" ca="1" si="15"/>
        <v>cantilever pile</v>
      </c>
      <c r="BR13" s="493" t="str">
        <f t="shared" ca="1" si="15"/>
        <v>None</v>
      </c>
      <c r="BS13" s="493" t="str">
        <f t="shared" ca="1" si="15"/>
        <v>None</v>
      </c>
      <c r="BT13" s="492" t="str">
        <f t="shared" ca="1" si="15"/>
        <v>None</v>
      </c>
      <c r="BU13" s="492" t="str">
        <f t="shared" ca="1" si="15"/>
        <v>None</v>
      </c>
      <c r="BV13" s="492" t="str">
        <f t="shared" ca="1" si="15"/>
        <v>UB2S 0.4 - 4.8</v>
      </c>
      <c r="BW13" s="492" t="str">
        <f t="shared" ca="1" si="15"/>
        <v>None</v>
      </c>
      <c r="BX13" s="492" t="str">
        <f t="shared" ca="1" si="15"/>
        <v>None</v>
      </c>
      <c r="BY13" s="492" t="str">
        <f t="shared" ca="1" si="15"/>
        <v>cantilever pile</v>
      </c>
    </row>
    <row r="14" spans="1:90" ht="15.75" customHeight="1" x14ac:dyDescent="0.25">
      <c r="A14" s="619" t="s">
        <v>480</v>
      </c>
      <c r="B14" s="3" t="s">
        <v>481</v>
      </c>
      <c r="E14" s="337">
        <v>1</v>
      </c>
      <c r="F14" s="337">
        <v>2.4</v>
      </c>
      <c r="G14" s="337">
        <v>0</v>
      </c>
      <c r="H14" s="42">
        <f t="shared" si="3"/>
        <v>0</v>
      </c>
      <c r="I14" s="42">
        <f t="shared" si="3"/>
        <v>0</v>
      </c>
      <c r="J14" s="32" t="str">
        <f t="shared" ca="1" si="4"/>
        <v>OK</v>
      </c>
      <c r="K14" s="660">
        <f>MIN(SUM(H14:H19),SUM(I14:I19))</f>
        <v>0</v>
      </c>
      <c r="L14" s="663">
        <v>0</v>
      </c>
      <c r="M14" s="666" t="str">
        <f t="shared" ref="M14" si="20">IF(K14=0,"",MAX(100,0.5*MAX(H$3,I$3)/U$15))</f>
        <v/>
      </c>
      <c r="N14" s="666" t="str">
        <f>IF(K14=0,"",MAX(M14,L14*15))</f>
        <v/>
      </c>
      <c r="O14" s="616" t="str">
        <f>IF(K14=0,"",IF(M14&lt;=K14,"OK if internal bracing line", "NG if internal bracing line"))</f>
        <v/>
      </c>
      <c r="P14" s="46"/>
      <c r="R14" s="46"/>
      <c r="S14" s="46"/>
      <c r="T14" s="46"/>
      <c r="U14" s="46">
        <f ca="1">IF(K44=0,0,1)</f>
        <v>0</v>
      </c>
      <c r="V14" s="20">
        <f t="shared" si="5"/>
        <v>0</v>
      </c>
      <c r="W14" s="27" t="str">
        <f ca="1">INDEX(INDIRECT($AI14),$AP$9+1,W$4)</f>
        <v>None</v>
      </c>
      <c r="X14" s="27" t="str">
        <f t="shared" ref="X14:AB14" ca="1" si="21">INDEX(INDIRECT($AI14),$AP$9+1,X$4)</f>
        <v>None</v>
      </c>
      <c r="Y14" s="27">
        <f t="shared" ca="1" si="21"/>
        <v>0</v>
      </c>
      <c r="Z14" s="27">
        <f t="shared" ca="1" si="21"/>
        <v>0</v>
      </c>
      <c r="AA14" s="27">
        <f t="shared" ca="1" si="21"/>
        <v>0</v>
      </c>
      <c r="AB14" s="27">
        <f t="shared" ca="1" si="21"/>
        <v>0</v>
      </c>
      <c r="AC14" s="29">
        <f t="shared" si="7"/>
        <v>0</v>
      </c>
      <c r="AD14" s="29">
        <f t="shared" si="8"/>
        <v>0</v>
      </c>
      <c r="AE14" s="495">
        <v>4</v>
      </c>
      <c r="AF14" s="496" t="s">
        <v>45</v>
      </c>
      <c r="AG14" s="491">
        <v>5</v>
      </c>
      <c r="AH14" s="491">
        <v>1</v>
      </c>
      <c r="AI14" s="485" t="str">
        <f t="shared" si="9"/>
        <v>None</v>
      </c>
      <c r="AJ14" s="492" t="str">
        <f t="shared" ca="1" si="18"/>
        <v>None</v>
      </c>
      <c r="AK14" s="492" t="str">
        <f t="shared" ca="1" si="18"/>
        <v>None</v>
      </c>
      <c r="AL14" s="492" t="str">
        <f t="shared" ca="1" si="18"/>
        <v>None</v>
      </c>
      <c r="AM14" s="492" t="str">
        <f t="shared" ca="1" si="18"/>
        <v>None</v>
      </c>
      <c r="AN14" s="492" t="str">
        <f t="shared" ca="1" si="18"/>
        <v>None</v>
      </c>
      <c r="AO14" s="492" t="str">
        <f t="shared" ca="1" si="18"/>
        <v>M3 (3.0-4.5m)</v>
      </c>
      <c r="AP14" s="493" t="str">
        <f t="shared" ca="1" si="18"/>
        <v>None</v>
      </c>
      <c r="AQ14" s="493" t="str">
        <f t="shared" ca="1" si="18"/>
        <v>None</v>
      </c>
      <c r="AR14" s="493" t="str">
        <f t="shared" ca="1" si="18"/>
        <v>None</v>
      </c>
      <c r="AS14" s="493" t="str">
        <f t="shared" ca="1" si="18"/>
        <v>None</v>
      </c>
      <c r="AT14" s="493" t="str">
        <f t="shared" ca="1" si="18"/>
        <v>None</v>
      </c>
      <c r="AU14" s="493" t="str">
        <f t="shared" ca="1" si="18"/>
        <v>None</v>
      </c>
      <c r="AV14" s="492" t="str">
        <f t="shared" ca="1" si="12"/>
        <v>None</v>
      </c>
      <c r="AW14" s="492" t="str">
        <f t="shared" ca="1" si="12"/>
        <v>None</v>
      </c>
      <c r="AX14" s="492" t="str">
        <f t="shared" ca="1" si="12"/>
        <v>None</v>
      </c>
      <c r="AY14" s="492" t="str">
        <f t="shared" ca="1" si="12"/>
        <v>None</v>
      </c>
      <c r="AZ14" s="492" t="str">
        <f t="shared" ca="1" si="12"/>
        <v>None</v>
      </c>
      <c r="BA14" s="492" t="str">
        <f t="shared" ca="1" si="12"/>
        <v>None</v>
      </c>
      <c r="BB14" s="493" t="str">
        <f t="shared" ca="1" si="12"/>
        <v>None</v>
      </c>
      <c r="BC14" s="493" t="str">
        <f t="shared" ca="1" si="12"/>
        <v>None</v>
      </c>
      <c r="BD14" s="493" t="str">
        <f t="shared" ca="1" si="13"/>
        <v>None</v>
      </c>
      <c r="BE14" s="493" t="str">
        <f t="shared" ca="1" si="13"/>
        <v>None</v>
      </c>
      <c r="BF14" s="493" t="str">
        <f t="shared" ca="1" si="13"/>
        <v>None</v>
      </c>
      <c r="BG14" s="493" t="str">
        <f t="shared" ca="1" si="13"/>
        <v>None</v>
      </c>
      <c r="BH14" s="492" t="str">
        <f t="shared" ca="1" si="13"/>
        <v>None</v>
      </c>
      <c r="BI14" s="492" t="str">
        <f t="shared" ca="1" si="13"/>
        <v>None</v>
      </c>
      <c r="BJ14" s="492" t="str">
        <f t="shared" ca="1" si="13"/>
        <v>None</v>
      </c>
      <c r="BK14" s="492" t="str">
        <f t="shared" ca="1" si="13"/>
        <v>None</v>
      </c>
      <c r="BL14" s="492" t="str">
        <f t="shared" ca="1" si="13"/>
        <v>None</v>
      </c>
      <c r="BM14" s="492" t="str">
        <f t="shared" ca="1" si="13"/>
        <v>None</v>
      </c>
      <c r="BN14" s="493" t="str">
        <f t="shared" ca="1" si="15"/>
        <v>None</v>
      </c>
      <c r="BO14" s="493" t="str">
        <f t="shared" ca="1" si="15"/>
        <v>None</v>
      </c>
      <c r="BP14" s="493" t="str">
        <f t="shared" ca="1" si="15"/>
        <v>UB1M 0.1-1.2</v>
      </c>
      <c r="BQ14" s="493" t="str">
        <f t="shared" ca="1" si="15"/>
        <v>anchor pile</v>
      </c>
      <c r="BR14" s="493" t="str">
        <f t="shared" ca="1" si="15"/>
        <v>None</v>
      </c>
      <c r="BS14" s="493" t="str">
        <f t="shared" ca="1" si="15"/>
        <v>None</v>
      </c>
      <c r="BT14" s="492" t="str">
        <f t="shared" ca="1" si="15"/>
        <v>None</v>
      </c>
      <c r="BU14" s="492" t="str">
        <f t="shared" ca="1" si="15"/>
        <v>None</v>
      </c>
      <c r="BV14" s="492" t="str">
        <f t="shared" ca="1" si="15"/>
        <v>UB1M 0.1-1.2</v>
      </c>
      <c r="BW14" s="492" t="str">
        <f t="shared" ca="1" si="15"/>
        <v>None</v>
      </c>
      <c r="BX14" s="492" t="str">
        <f t="shared" ca="1" si="15"/>
        <v>None</v>
      </c>
      <c r="BY14" s="492" t="str">
        <f t="shared" ca="1" si="15"/>
        <v>anchor pile</v>
      </c>
    </row>
    <row r="15" spans="1:90" x14ac:dyDescent="0.25">
      <c r="A15" s="620"/>
      <c r="B15" s="3" t="s">
        <v>482</v>
      </c>
      <c r="E15" s="337">
        <v>1</v>
      </c>
      <c r="F15" s="337">
        <v>2.4</v>
      </c>
      <c r="G15" s="337">
        <v>0</v>
      </c>
      <c r="H15" s="42">
        <f t="shared" si="3"/>
        <v>0</v>
      </c>
      <c r="I15" s="42">
        <f t="shared" si="3"/>
        <v>0</v>
      </c>
      <c r="J15" s="32" t="str">
        <f t="shared" ca="1" si="4"/>
        <v>OK</v>
      </c>
      <c r="K15" s="661"/>
      <c r="L15" s="664"/>
      <c r="M15" s="667"/>
      <c r="N15" s="667"/>
      <c r="O15" s="617"/>
      <c r="P15" s="46"/>
      <c r="R15" s="46"/>
      <c r="S15" s="46"/>
      <c r="T15" s="46"/>
      <c r="U15" s="46">
        <f ca="1">IF(SUM(U8:U14)=0,1,SUM(U8:U14))</f>
        <v>1</v>
      </c>
      <c r="V15" s="20">
        <f t="shared" si="5"/>
        <v>0</v>
      </c>
      <c r="W15" s="27" t="str">
        <f ca="1">INDEX(INDIRECT($AI15),$AQ$9+1,W$4)</f>
        <v>None</v>
      </c>
      <c r="X15" s="27" t="str">
        <f t="shared" ref="X15:AB15" ca="1" si="22">INDEX(INDIRECT($AI15),$AQ$9+1,X$4)</f>
        <v>None</v>
      </c>
      <c r="Y15" s="27">
        <f t="shared" ca="1" si="22"/>
        <v>0</v>
      </c>
      <c r="Z15" s="27">
        <f t="shared" ca="1" si="22"/>
        <v>0</v>
      </c>
      <c r="AA15" s="27">
        <f t="shared" ca="1" si="22"/>
        <v>0</v>
      </c>
      <c r="AB15" s="27">
        <f t="shared" ca="1" si="22"/>
        <v>0</v>
      </c>
      <c r="AC15" s="29">
        <f t="shared" si="7"/>
        <v>0</v>
      </c>
      <c r="AD15" s="29">
        <f t="shared" si="8"/>
        <v>0</v>
      </c>
      <c r="AE15" s="495">
        <v>5</v>
      </c>
      <c r="AF15" s="496" t="s">
        <v>46</v>
      </c>
      <c r="AG15" s="491">
        <v>6</v>
      </c>
      <c r="AH15" s="494">
        <v>1</v>
      </c>
      <c r="AI15" s="485" t="str">
        <f t="shared" si="9"/>
        <v>None</v>
      </c>
      <c r="AJ15" s="492" t="str">
        <f t="shared" ca="1" si="18"/>
        <v>None</v>
      </c>
      <c r="AK15" s="492" t="str">
        <f t="shared" ca="1" si="18"/>
        <v>None</v>
      </c>
      <c r="AL15" s="492" t="str">
        <f t="shared" ca="1" si="18"/>
        <v>None</v>
      </c>
      <c r="AM15" s="492" t="str">
        <f t="shared" ca="1" si="18"/>
        <v>None</v>
      </c>
      <c r="AN15" s="492" t="str">
        <f t="shared" ca="1" si="18"/>
        <v>None</v>
      </c>
      <c r="AO15" s="492" t="str">
        <f t="shared" ca="1" si="18"/>
        <v>M4 (˃ 4.5m)</v>
      </c>
      <c r="AP15" s="493" t="str">
        <f t="shared" ca="1" si="18"/>
        <v>None</v>
      </c>
      <c r="AQ15" s="493" t="str">
        <f t="shared" ca="1" si="18"/>
        <v>None</v>
      </c>
      <c r="AR15" s="493" t="str">
        <f t="shared" ca="1" si="18"/>
        <v>None</v>
      </c>
      <c r="AS15" s="493" t="str">
        <f t="shared" ca="1" si="18"/>
        <v>None</v>
      </c>
      <c r="AT15" s="493" t="str">
        <f t="shared" ca="1" si="18"/>
        <v>None</v>
      </c>
      <c r="AU15" s="493" t="str">
        <f t="shared" ca="1" si="18"/>
        <v>None</v>
      </c>
      <c r="AV15" s="492" t="str">
        <f t="shared" ca="1" si="12"/>
        <v>None</v>
      </c>
      <c r="AW15" s="492" t="str">
        <f t="shared" ca="1" si="12"/>
        <v>None</v>
      </c>
      <c r="AX15" s="492" t="str">
        <f t="shared" ca="1" si="12"/>
        <v>None</v>
      </c>
      <c r="AY15" s="492" t="str">
        <f t="shared" ca="1" si="12"/>
        <v>None</v>
      </c>
      <c r="AZ15" s="492" t="str">
        <f t="shared" ca="1" si="12"/>
        <v>None</v>
      </c>
      <c r="BA15" s="492" t="str">
        <f t="shared" ca="1" si="12"/>
        <v>None</v>
      </c>
      <c r="BB15" s="493" t="str">
        <f t="shared" ca="1" si="12"/>
        <v>None</v>
      </c>
      <c r="BC15" s="493" t="str">
        <f t="shared" ca="1" si="12"/>
        <v>None</v>
      </c>
      <c r="BD15" s="493" t="str">
        <f t="shared" ca="1" si="13"/>
        <v>None</v>
      </c>
      <c r="BE15" s="493" t="str">
        <f t="shared" ca="1" si="13"/>
        <v>None</v>
      </c>
      <c r="BF15" s="493" t="str">
        <f t="shared" ca="1" si="13"/>
        <v>None</v>
      </c>
      <c r="BG15" s="493" t="str">
        <f t="shared" ca="1" si="13"/>
        <v>None</v>
      </c>
      <c r="BH15" s="492" t="str">
        <f t="shared" ca="1" si="13"/>
        <v>None</v>
      </c>
      <c r="BI15" s="492" t="str">
        <f t="shared" ca="1" si="13"/>
        <v>None</v>
      </c>
      <c r="BJ15" s="492" t="str">
        <f t="shared" ca="1" si="13"/>
        <v>None</v>
      </c>
      <c r="BK15" s="492" t="str">
        <f t="shared" ca="1" si="13"/>
        <v>None</v>
      </c>
      <c r="BL15" s="492" t="str">
        <f t="shared" ca="1" si="13"/>
        <v>None</v>
      </c>
      <c r="BM15" s="492" t="str">
        <f t="shared" ca="1" si="13"/>
        <v>None</v>
      </c>
      <c r="BN15" s="493" t="str">
        <f t="shared" ca="1" si="15"/>
        <v>None</v>
      </c>
      <c r="BO15" s="493" t="str">
        <f t="shared" ca="1" si="15"/>
        <v>None</v>
      </c>
      <c r="BP15" s="493" t="str">
        <f t="shared" ca="1" si="15"/>
        <v>UB1M 1.2-2.4</v>
      </c>
      <c r="BQ15" s="493" t="str">
        <f t="shared" ca="1" si="15"/>
        <v/>
      </c>
      <c r="BR15" s="493" t="str">
        <f t="shared" ca="1" si="15"/>
        <v>None</v>
      </c>
      <c r="BS15" s="493" t="str">
        <f t="shared" ca="1" si="15"/>
        <v>None</v>
      </c>
      <c r="BT15" s="492" t="str">
        <f t="shared" ca="1" si="15"/>
        <v>None</v>
      </c>
      <c r="BU15" s="492" t="str">
        <f t="shared" ca="1" si="15"/>
        <v>None</v>
      </c>
      <c r="BV15" s="492" t="str">
        <f t="shared" ca="1" si="15"/>
        <v>UB1M 1.2-2.4</v>
      </c>
      <c r="BW15" s="492" t="str">
        <f t="shared" ca="1" si="15"/>
        <v>None</v>
      </c>
      <c r="BX15" s="492" t="str">
        <f t="shared" ca="1" si="15"/>
        <v>None</v>
      </c>
      <c r="BY15" s="492" t="str">
        <f t="shared" ca="1" si="15"/>
        <v/>
      </c>
      <c r="CL15" s="328"/>
    </row>
    <row r="16" spans="1:90" x14ac:dyDescent="0.25">
      <c r="A16" s="620"/>
      <c r="B16" s="3" t="s">
        <v>483</v>
      </c>
      <c r="E16" s="337">
        <v>1</v>
      </c>
      <c r="F16" s="337">
        <v>2.4</v>
      </c>
      <c r="G16" s="337">
        <v>0</v>
      </c>
      <c r="H16" s="42">
        <f t="shared" si="3"/>
        <v>0</v>
      </c>
      <c r="I16" s="42">
        <f t="shared" si="3"/>
        <v>0</v>
      </c>
      <c r="J16" s="32" t="str">
        <f t="shared" ca="1" si="4"/>
        <v>OK</v>
      </c>
      <c r="K16" s="661"/>
      <c r="L16" s="664"/>
      <c r="M16" s="667"/>
      <c r="N16" s="667"/>
      <c r="O16" s="617"/>
      <c r="P16" s="46"/>
      <c r="Q16" s="46"/>
      <c r="R16" s="46"/>
      <c r="S16" s="46"/>
      <c r="T16" s="46"/>
      <c r="V16" s="20">
        <f t="shared" si="5"/>
        <v>0</v>
      </c>
      <c r="W16" s="27" t="str">
        <f ca="1">INDEX(INDIRECT($AI16),$AR$9+1,W$4)</f>
        <v>None</v>
      </c>
      <c r="X16" s="27" t="str">
        <f t="shared" ref="X16:AB16" ca="1" si="23">INDEX(INDIRECT($AI16),$AR$9+1,X$4)</f>
        <v>None</v>
      </c>
      <c r="Y16" s="27">
        <f t="shared" ca="1" si="23"/>
        <v>0</v>
      </c>
      <c r="Z16" s="27">
        <f t="shared" ca="1" si="23"/>
        <v>0</v>
      </c>
      <c r="AA16" s="27">
        <f t="shared" ca="1" si="23"/>
        <v>0</v>
      </c>
      <c r="AB16" s="27">
        <f t="shared" ca="1" si="23"/>
        <v>0</v>
      </c>
      <c r="AC16" s="29">
        <f t="shared" si="7"/>
        <v>0</v>
      </c>
      <c r="AD16" s="29">
        <f t="shared" si="8"/>
        <v>0</v>
      </c>
      <c r="AE16" s="495">
        <v>6</v>
      </c>
      <c r="AF16" s="497" t="s">
        <v>78</v>
      </c>
      <c r="AG16" s="491">
        <v>7</v>
      </c>
      <c r="AH16" s="485">
        <v>1</v>
      </c>
      <c r="AI16" s="485" t="str">
        <f t="shared" si="9"/>
        <v>None</v>
      </c>
      <c r="AJ16" s="492" t="str">
        <f t="shared" ca="1" si="18"/>
        <v>None</v>
      </c>
      <c r="AK16" s="492" t="str">
        <f t="shared" ca="1" si="18"/>
        <v>None</v>
      </c>
      <c r="AL16" s="492" t="str">
        <f t="shared" ca="1" si="18"/>
        <v>None</v>
      </c>
      <c r="AM16" s="492" t="str">
        <f t="shared" ca="1" si="18"/>
        <v>None</v>
      </c>
      <c r="AN16" s="492" t="str">
        <f t="shared" ca="1" si="18"/>
        <v>None</v>
      </c>
      <c r="AO16" s="492" t="str">
        <f t="shared" ca="1" si="18"/>
        <v/>
      </c>
      <c r="AP16" s="493" t="str">
        <f t="shared" ca="1" si="18"/>
        <v>None</v>
      </c>
      <c r="AQ16" s="493" t="str">
        <f t="shared" ca="1" si="18"/>
        <v>None</v>
      </c>
      <c r="AR16" s="493" t="str">
        <f t="shared" ca="1" si="18"/>
        <v>None</v>
      </c>
      <c r="AS16" s="493" t="str">
        <f t="shared" ca="1" si="18"/>
        <v>None</v>
      </c>
      <c r="AT16" s="493" t="str">
        <f t="shared" ca="1" si="18"/>
        <v>None</v>
      </c>
      <c r="AU16" s="493" t="str">
        <f t="shared" ca="1" si="18"/>
        <v>None</v>
      </c>
      <c r="AV16" s="492" t="str">
        <f t="shared" ca="1" si="12"/>
        <v>None</v>
      </c>
      <c r="AW16" s="492" t="str">
        <f t="shared" ca="1" si="12"/>
        <v>None</v>
      </c>
      <c r="AX16" s="492" t="str">
        <f t="shared" ca="1" si="12"/>
        <v>None</v>
      </c>
      <c r="AY16" s="492" t="str">
        <f t="shared" ca="1" si="12"/>
        <v>None</v>
      </c>
      <c r="AZ16" s="492" t="str">
        <f t="shared" ca="1" si="12"/>
        <v>None</v>
      </c>
      <c r="BA16" s="492" t="str">
        <f t="shared" ca="1" si="12"/>
        <v>None</v>
      </c>
      <c r="BB16" s="493" t="str">
        <f t="shared" ca="1" si="12"/>
        <v>None</v>
      </c>
      <c r="BC16" s="493" t="str">
        <f t="shared" ca="1" si="12"/>
        <v>None</v>
      </c>
      <c r="BD16" s="493" t="str">
        <f t="shared" ca="1" si="13"/>
        <v>None</v>
      </c>
      <c r="BE16" s="493" t="str">
        <f t="shared" ca="1" si="13"/>
        <v>None</v>
      </c>
      <c r="BF16" s="493" t="str">
        <f t="shared" ca="1" si="13"/>
        <v>None</v>
      </c>
      <c r="BG16" s="493" t="str">
        <f t="shared" ca="1" si="13"/>
        <v>None</v>
      </c>
      <c r="BH16" s="492" t="str">
        <f t="shared" ca="1" si="13"/>
        <v>None</v>
      </c>
      <c r="BI16" s="492" t="str">
        <f t="shared" ca="1" si="13"/>
        <v>None</v>
      </c>
      <c r="BJ16" s="492" t="str">
        <f t="shared" ca="1" si="13"/>
        <v>None</v>
      </c>
      <c r="BK16" s="492" t="str">
        <f t="shared" ca="1" si="13"/>
        <v>None</v>
      </c>
      <c r="BL16" s="492" t="str">
        <f t="shared" ca="1" si="13"/>
        <v>None</v>
      </c>
      <c r="BM16" s="492" t="str">
        <f t="shared" ca="1" si="13"/>
        <v>None</v>
      </c>
      <c r="BN16" s="493" t="str">
        <f t="shared" ca="1" si="15"/>
        <v>None</v>
      </c>
      <c r="BO16" s="493" t="str">
        <f t="shared" ca="1" si="15"/>
        <v>None</v>
      </c>
      <c r="BP16" s="493" t="str">
        <f t="shared" ca="1" si="15"/>
        <v>UBSM 0.6-2.4</v>
      </c>
      <c r="BQ16" s="493" t="str">
        <f t="shared" ca="1" si="15"/>
        <v/>
      </c>
      <c r="BR16" s="493" t="str">
        <f t="shared" ca="1" si="15"/>
        <v>None</v>
      </c>
      <c r="BS16" s="493" t="str">
        <f t="shared" ca="1" si="15"/>
        <v>None</v>
      </c>
      <c r="BT16" s="492" t="str">
        <f t="shared" ca="1" si="15"/>
        <v>None</v>
      </c>
      <c r="BU16" s="492" t="str">
        <f t="shared" ca="1" si="15"/>
        <v>None</v>
      </c>
      <c r="BV16" s="492" t="str">
        <f t="shared" ca="1" si="15"/>
        <v>UBSM 0.6-2.4</v>
      </c>
      <c r="BW16" s="492" t="str">
        <f t="shared" ca="1" si="15"/>
        <v>None</v>
      </c>
      <c r="BX16" s="492" t="str">
        <f t="shared" ca="1" si="15"/>
        <v>None</v>
      </c>
      <c r="BY16" s="492" t="str">
        <f t="shared" ca="1" si="15"/>
        <v/>
      </c>
    </row>
    <row r="17" spans="1:77" ht="15" customHeight="1" x14ac:dyDescent="0.25">
      <c r="A17" s="620"/>
      <c r="B17" s="3" t="s">
        <v>484</v>
      </c>
      <c r="E17" s="337">
        <v>1</v>
      </c>
      <c r="F17" s="337">
        <v>2.4</v>
      </c>
      <c r="G17" s="337">
        <v>0</v>
      </c>
      <c r="H17" s="42">
        <f t="shared" si="3"/>
        <v>0</v>
      </c>
      <c r="I17" s="42">
        <f t="shared" si="3"/>
        <v>0</v>
      </c>
      <c r="J17" s="32" t="str">
        <f t="shared" ca="1" si="4"/>
        <v>OK</v>
      </c>
      <c r="K17" s="661"/>
      <c r="L17" s="664"/>
      <c r="M17" s="667"/>
      <c r="N17" s="667"/>
      <c r="O17" s="616" t="str">
        <f>IF(K14=0,"",IF(N14&lt;=K14,"OK if external bracing line", "NG if external bracing line"))</f>
        <v/>
      </c>
      <c r="P17" s="46"/>
      <c r="Q17" s="46"/>
      <c r="R17" s="46"/>
      <c r="S17" s="46"/>
      <c r="T17" s="46"/>
      <c r="V17" s="20">
        <f t="shared" si="5"/>
        <v>0</v>
      </c>
      <c r="W17" s="27" t="str">
        <f ca="1">INDEX(INDIRECT($AI17),$AS$9+1,W$4)</f>
        <v>None</v>
      </c>
      <c r="X17" s="27" t="str">
        <f t="shared" ref="X17:AB17" ca="1" si="24">INDEX(INDIRECT($AI17),$AS$9+1,X$4)</f>
        <v>None</v>
      </c>
      <c r="Y17" s="27">
        <f t="shared" ca="1" si="24"/>
        <v>0</v>
      </c>
      <c r="Z17" s="27">
        <f t="shared" ca="1" si="24"/>
        <v>0</v>
      </c>
      <c r="AA17" s="27">
        <f t="shared" ca="1" si="24"/>
        <v>0</v>
      </c>
      <c r="AB17" s="27">
        <f t="shared" ca="1" si="24"/>
        <v>0</v>
      </c>
      <c r="AC17" s="29">
        <f t="shared" si="7"/>
        <v>0</v>
      </c>
      <c r="AD17" s="29">
        <f t="shared" si="8"/>
        <v>0</v>
      </c>
      <c r="AE17" s="47"/>
      <c r="AF17" s="47"/>
      <c r="AG17" s="491">
        <v>8</v>
      </c>
      <c r="AH17" s="485">
        <v>1</v>
      </c>
      <c r="AI17" s="485" t="str">
        <f t="shared" si="9"/>
        <v>None</v>
      </c>
      <c r="AJ17" s="492" t="str">
        <f t="shared" ca="1" si="18"/>
        <v>None</v>
      </c>
      <c r="AK17" s="492" t="str">
        <f t="shared" ca="1" si="18"/>
        <v>None</v>
      </c>
      <c r="AL17" s="492" t="str">
        <f t="shared" ca="1" si="18"/>
        <v>None</v>
      </c>
      <c r="AM17" s="492" t="str">
        <f t="shared" ca="1" si="18"/>
        <v>None</v>
      </c>
      <c r="AN17" s="492" t="str">
        <f t="shared" ca="1" si="18"/>
        <v>None</v>
      </c>
      <c r="AO17" s="492" t="str">
        <f t="shared" ca="1" si="18"/>
        <v/>
      </c>
      <c r="AP17" s="493" t="str">
        <f t="shared" ca="1" si="18"/>
        <v>None</v>
      </c>
      <c r="AQ17" s="493" t="str">
        <f t="shared" ca="1" si="18"/>
        <v>None</v>
      </c>
      <c r="AR17" s="493" t="str">
        <f t="shared" ca="1" si="18"/>
        <v>None</v>
      </c>
      <c r="AS17" s="493" t="str">
        <f t="shared" ca="1" si="18"/>
        <v>None</v>
      </c>
      <c r="AT17" s="493" t="str">
        <f t="shared" ca="1" si="18"/>
        <v>None</v>
      </c>
      <c r="AU17" s="493" t="str">
        <f t="shared" ca="1" si="18"/>
        <v>None</v>
      </c>
      <c r="AV17" s="492" t="str">
        <f t="shared" ca="1" si="12"/>
        <v>None</v>
      </c>
      <c r="AW17" s="492" t="str">
        <f t="shared" ca="1" si="12"/>
        <v>None</v>
      </c>
      <c r="AX17" s="492" t="str">
        <f t="shared" ca="1" si="12"/>
        <v>None</v>
      </c>
      <c r="AY17" s="492" t="str">
        <f t="shared" ca="1" si="12"/>
        <v>None</v>
      </c>
      <c r="AZ17" s="492" t="str">
        <f t="shared" ca="1" si="12"/>
        <v>None</v>
      </c>
      <c r="BA17" s="492" t="str">
        <f t="shared" ca="1" si="12"/>
        <v>None</v>
      </c>
      <c r="BB17" s="493" t="str">
        <f t="shared" ca="1" si="12"/>
        <v>None</v>
      </c>
      <c r="BC17" s="493" t="str">
        <f t="shared" ca="1" si="12"/>
        <v>None</v>
      </c>
      <c r="BD17" s="493" t="str">
        <f t="shared" ca="1" si="13"/>
        <v>None</v>
      </c>
      <c r="BE17" s="493" t="str">
        <f t="shared" ca="1" si="13"/>
        <v>None</v>
      </c>
      <c r="BF17" s="493" t="str">
        <f t="shared" ca="1" si="13"/>
        <v>None</v>
      </c>
      <c r="BG17" s="493" t="str">
        <f t="shared" ca="1" si="13"/>
        <v>None</v>
      </c>
      <c r="BH17" s="492" t="str">
        <f t="shared" ca="1" si="13"/>
        <v>None</v>
      </c>
      <c r="BI17" s="492" t="str">
        <f t="shared" ca="1" si="13"/>
        <v>None</v>
      </c>
      <c r="BJ17" s="492" t="str">
        <f t="shared" ca="1" si="13"/>
        <v>None</v>
      </c>
      <c r="BK17" s="492" t="str">
        <f t="shared" ca="1" si="13"/>
        <v>None</v>
      </c>
      <c r="BL17" s="492" t="str">
        <f t="shared" ca="1" si="13"/>
        <v>None</v>
      </c>
      <c r="BM17" s="492" t="str">
        <f t="shared" ca="1" si="13"/>
        <v>None</v>
      </c>
      <c r="BN17" s="493" t="str">
        <f t="shared" ca="1" si="15"/>
        <v>None</v>
      </c>
      <c r="BO17" s="493" t="str">
        <f t="shared" ca="1" si="15"/>
        <v>None</v>
      </c>
      <c r="BP17" s="493" t="str">
        <f t="shared" ca="1" si="15"/>
        <v>UBMP 0.4-0.6</v>
      </c>
      <c r="BQ17" s="493" t="str">
        <f t="shared" ca="1" si="15"/>
        <v/>
      </c>
      <c r="BR17" s="493" t="str">
        <f t="shared" ca="1" si="15"/>
        <v>None</v>
      </c>
      <c r="BS17" s="493" t="str">
        <f t="shared" ca="1" si="15"/>
        <v>None</v>
      </c>
      <c r="BT17" s="492" t="str">
        <f t="shared" ca="1" si="15"/>
        <v>None</v>
      </c>
      <c r="BU17" s="492" t="str">
        <f t="shared" ca="1" si="15"/>
        <v>None</v>
      </c>
      <c r="BV17" s="492" t="str">
        <f t="shared" ca="1" si="15"/>
        <v>UBMP 0.4-0.6</v>
      </c>
      <c r="BW17" s="492" t="str">
        <f t="shared" ca="1" si="15"/>
        <v>None</v>
      </c>
      <c r="BX17" s="492" t="str">
        <f t="shared" ca="1" si="15"/>
        <v>None</v>
      </c>
      <c r="BY17" s="492" t="str">
        <f t="shared" ca="1" si="15"/>
        <v/>
      </c>
    </row>
    <row r="18" spans="1:77" x14ac:dyDescent="0.25">
      <c r="A18" s="620"/>
      <c r="B18" s="3" t="s">
        <v>485</v>
      </c>
      <c r="E18" s="337">
        <v>1</v>
      </c>
      <c r="F18" s="337">
        <v>2.4</v>
      </c>
      <c r="G18" s="337">
        <v>0</v>
      </c>
      <c r="H18" s="42">
        <f t="shared" si="3"/>
        <v>0</v>
      </c>
      <c r="I18" s="42">
        <f t="shared" si="3"/>
        <v>0</v>
      </c>
      <c r="J18" s="32" t="str">
        <f t="shared" ca="1" si="4"/>
        <v>OK</v>
      </c>
      <c r="K18" s="661"/>
      <c r="L18" s="664"/>
      <c r="M18" s="667"/>
      <c r="N18" s="667"/>
      <c r="O18" s="617"/>
      <c r="P18" s="46"/>
      <c r="Q18" s="46"/>
      <c r="R18" s="46"/>
      <c r="S18" s="46"/>
      <c r="T18" s="46"/>
      <c r="V18" s="20">
        <f t="shared" si="5"/>
        <v>0</v>
      </c>
      <c r="W18" s="27" t="str">
        <f ca="1">INDEX(INDIRECT($AI18),$AT$9+1,W$4)</f>
        <v>None</v>
      </c>
      <c r="X18" s="27" t="str">
        <f t="shared" ref="X18:AB18" ca="1" si="25">INDEX(INDIRECT($AI18),$AT$9+1,X$4)</f>
        <v>None</v>
      </c>
      <c r="Y18" s="27">
        <f t="shared" ca="1" si="25"/>
        <v>0</v>
      </c>
      <c r="Z18" s="27">
        <f t="shared" ca="1" si="25"/>
        <v>0</v>
      </c>
      <c r="AA18" s="27">
        <f t="shared" ca="1" si="25"/>
        <v>0</v>
      </c>
      <c r="AB18" s="27">
        <f t="shared" ca="1" si="25"/>
        <v>0</v>
      </c>
      <c r="AC18" s="29">
        <f t="shared" si="7"/>
        <v>0</v>
      </c>
      <c r="AD18" s="29">
        <f t="shared" si="8"/>
        <v>0</v>
      </c>
      <c r="AE18" s="47"/>
      <c r="AF18" s="47"/>
      <c r="AG18" s="491">
        <v>9</v>
      </c>
      <c r="AH18" s="485">
        <v>1</v>
      </c>
      <c r="AI18" s="485" t="str">
        <f t="shared" si="9"/>
        <v>None</v>
      </c>
      <c r="AJ18" s="492" t="str">
        <f t="shared" ca="1" si="18"/>
        <v/>
      </c>
      <c r="AK18" s="492" t="str">
        <f t="shared" ca="1" si="18"/>
        <v/>
      </c>
      <c r="AL18" s="492" t="str">
        <f t="shared" ca="1" si="18"/>
        <v/>
      </c>
      <c r="AM18" s="492" t="str">
        <f t="shared" ca="1" si="18"/>
        <v/>
      </c>
      <c r="AN18" s="492" t="str">
        <f t="shared" ca="1" si="18"/>
        <v/>
      </c>
      <c r="AO18" s="492" t="str">
        <f t="shared" ca="1" si="18"/>
        <v/>
      </c>
      <c r="AP18" s="493" t="str">
        <f t="shared" ca="1" si="18"/>
        <v/>
      </c>
      <c r="AQ18" s="493" t="str">
        <f t="shared" ca="1" si="18"/>
        <v/>
      </c>
      <c r="AR18" s="493" t="str">
        <f t="shared" ca="1" si="18"/>
        <v/>
      </c>
      <c r="AS18" s="493" t="str">
        <f t="shared" ca="1" si="18"/>
        <v/>
      </c>
      <c r="AT18" s="493" t="str">
        <f t="shared" ca="1" si="18"/>
        <v/>
      </c>
      <c r="AU18" s="493" t="str">
        <f t="shared" ca="1" si="18"/>
        <v/>
      </c>
      <c r="AV18" s="492" t="str">
        <f t="shared" ca="1" si="12"/>
        <v/>
      </c>
      <c r="AW18" s="492" t="str">
        <f t="shared" ca="1" si="12"/>
        <v/>
      </c>
      <c r="AX18" s="492" t="str">
        <f t="shared" ca="1" si="12"/>
        <v/>
      </c>
      <c r="AY18" s="492" t="str">
        <f t="shared" ca="1" si="12"/>
        <v/>
      </c>
      <c r="AZ18" s="492" t="str">
        <f t="shared" ca="1" si="12"/>
        <v/>
      </c>
      <c r="BA18" s="492" t="str">
        <f t="shared" ca="1" si="12"/>
        <v/>
      </c>
      <c r="BB18" s="493" t="str">
        <f t="shared" ca="1" si="12"/>
        <v/>
      </c>
      <c r="BC18" s="493" t="str">
        <f t="shared" ca="1" si="12"/>
        <v/>
      </c>
      <c r="BD18" s="493" t="str">
        <f t="shared" ca="1" si="13"/>
        <v/>
      </c>
      <c r="BE18" s="493" t="str">
        <f t="shared" ca="1" si="13"/>
        <v/>
      </c>
      <c r="BF18" s="493" t="str">
        <f t="shared" ca="1" si="13"/>
        <v/>
      </c>
      <c r="BG18" s="493" t="str">
        <f t="shared" ca="1" si="13"/>
        <v/>
      </c>
      <c r="BH18" s="492" t="str">
        <f t="shared" ca="1" si="13"/>
        <v/>
      </c>
      <c r="BI18" s="492" t="str">
        <f t="shared" ca="1" si="13"/>
        <v/>
      </c>
      <c r="BJ18" s="492" t="str">
        <f t="shared" ca="1" si="13"/>
        <v/>
      </c>
      <c r="BK18" s="492" t="str">
        <f t="shared" ca="1" si="13"/>
        <v/>
      </c>
      <c r="BL18" s="492" t="str">
        <f t="shared" ca="1" si="13"/>
        <v/>
      </c>
      <c r="BM18" s="492" t="str">
        <f t="shared" ca="1" si="13"/>
        <v/>
      </c>
      <c r="BN18" s="493" t="str">
        <f t="shared" ca="1" si="15"/>
        <v/>
      </c>
      <c r="BO18" s="493" t="str">
        <f t="shared" ca="1" si="15"/>
        <v/>
      </c>
      <c r="BP18" s="493" t="str">
        <f t="shared" ca="1" si="15"/>
        <v>UBMP 0.6-1.2</v>
      </c>
      <c r="BQ18" s="493" t="str">
        <f t="shared" ca="1" si="15"/>
        <v/>
      </c>
      <c r="BR18" s="493" t="str">
        <f t="shared" ca="1" si="15"/>
        <v/>
      </c>
      <c r="BS18" s="493" t="str">
        <f t="shared" ca="1" si="15"/>
        <v/>
      </c>
      <c r="BT18" s="492" t="str">
        <f t="shared" ca="1" si="15"/>
        <v/>
      </c>
      <c r="BU18" s="492" t="str">
        <f t="shared" ca="1" si="15"/>
        <v/>
      </c>
      <c r="BV18" s="492" t="str">
        <f t="shared" ca="1" si="15"/>
        <v>UBMP 0.6-1.2</v>
      </c>
      <c r="BW18" s="492" t="str">
        <f t="shared" ca="1" si="15"/>
        <v/>
      </c>
      <c r="BX18" s="492" t="str">
        <f t="shared" ca="1" si="15"/>
        <v/>
      </c>
      <c r="BY18" s="492" t="str">
        <f t="shared" ca="1" si="15"/>
        <v/>
      </c>
    </row>
    <row r="19" spans="1:77" x14ac:dyDescent="0.25">
      <c r="A19" s="620"/>
      <c r="B19" s="3" t="s">
        <v>486</v>
      </c>
      <c r="E19" s="337">
        <v>1</v>
      </c>
      <c r="F19" s="337">
        <v>2.4</v>
      </c>
      <c r="G19" s="337">
        <v>0</v>
      </c>
      <c r="H19" s="42">
        <f t="shared" si="3"/>
        <v>0</v>
      </c>
      <c r="I19" s="42">
        <f t="shared" si="3"/>
        <v>0</v>
      </c>
      <c r="J19" s="32" t="str">
        <f t="shared" ca="1" si="4"/>
        <v>OK</v>
      </c>
      <c r="K19" s="662"/>
      <c r="L19" s="665"/>
      <c r="M19" s="668"/>
      <c r="N19" s="668"/>
      <c r="O19" s="617"/>
      <c r="P19" s="46"/>
      <c r="Q19" s="46"/>
      <c r="R19" s="46"/>
      <c r="S19" s="46"/>
      <c r="T19" s="46"/>
      <c r="V19" s="20">
        <f t="shared" si="5"/>
        <v>0</v>
      </c>
      <c r="W19" s="27" t="str">
        <f ca="1">INDEX(INDIRECT($AI19),$AU$9+1,W$4)</f>
        <v>None</v>
      </c>
      <c r="X19" s="27" t="str">
        <f t="shared" ref="X19:AB19" ca="1" si="26">INDEX(INDIRECT($AI19),$AU$9+1,X$4)</f>
        <v>None</v>
      </c>
      <c r="Y19" s="27">
        <f t="shared" ca="1" si="26"/>
        <v>0</v>
      </c>
      <c r="Z19" s="27">
        <f t="shared" ca="1" si="26"/>
        <v>0</v>
      </c>
      <c r="AA19" s="27">
        <f t="shared" ca="1" si="26"/>
        <v>0</v>
      </c>
      <c r="AB19" s="27">
        <f t="shared" ca="1" si="26"/>
        <v>0</v>
      </c>
      <c r="AC19" s="29">
        <f t="shared" si="7"/>
        <v>0</v>
      </c>
      <c r="AD19" s="29">
        <f t="shared" si="8"/>
        <v>0</v>
      </c>
      <c r="AE19" s="47"/>
      <c r="AF19" s="47"/>
      <c r="AG19" s="491">
        <v>10</v>
      </c>
      <c r="AH19" s="485">
        <v>1</v>
      </c>
      <c r="AI19" s="485" t="str">
        <f t="shared" si="9"/>
        <v>None</v>
      </c>
      <c r="AJ19" s="492" t="str">
        <f t="shared" ca="1" si="18"/>
        <v/>
      </c>
      <c r="AK19" s="492" t="str">
        <f t="shared" ca="1" si="18"/>
        <v/>
      </c>
      <c r="AL19" s="492" t="str">
        <f t="shared" ca="1" si="18"/>
        <v/>
      </c>
      <c r="AM19" s="492" t="str">
        <f t="shared" ca="1" si="18"/>
        <v/>
      </c>
      <c r="AN19" s="492" t="str">
        <f t="shared" ca="1" si="18"/>
        <v/>
      </c>
      <c r="AO19" s="492" t="str">
        <f t="shared" ca="1" si="18"/>
        <v/>
      </c>
      <c r="AP19" s="493" t="str">
        <f t="shared" ca="1" si="18"/>
        <v/>
      </c>
      <c r="AQ19" s="493" t="str">
        <f t="shared" ca="1" si="18"/>
        <v/>
      </c>
      <c r="AR19" s="493" t="str">
        <f t="shared" ca="1" si="18"/>
        <v/>
      </c>
      <c r="AS19" s="493" t="str">
        <f t="shared" ca="1" si="18"/>
        <v/>
      </c>
      <c r="AT19" s="493" t="str">
        <f t="shared" ca="1" si="18"/>
        <v/>
      </c>
      <c r="AU19" s="493" t="str">
        <f t="shared" ca="1" si="18"/>
        <v/>
      </c>
      <c r="AV19" s="492" t="str">
        <f t="shared" ca="1" si="12"/>
        <v/>
      </c>
      <c r="AW19" s="492" t="str">
        <f t="shared" ca="1" si="12"/>
        <v/>
      </c>
      <c r="AX19" s="492" t="str">
        <f t="shared" ca="1" si="12"/>
        <v/>
      </c>
      <c r="AY19" s="492" t="str">
        <f t="shared" ca="1" si="12"/>
        <v/>
      </c>
      <c r="AZ19" s="492" t="str">
        <f t="shared" ca="1" si="12"/>
        <v/>
      </c>
      <c r="BA19" s="492" t="str">
        <f t="shared" ca="1" si="12"/>
        <v/>
      </c>
      <c r="BB19" s="493" t="str">
        <f t="shared" ca="1" si="12"/>
        <v/>
      </c>
      <c r="BC19" s="493" t="str">
        <f t="shared" ca="1" si="12"/>
        <v/>
      </c>
      <c r="BD19" s="493" t="str">
        <f t="shared" ca="1" si="13"/>
        <v/>
      </c>
      <c r="BE19" s="493" t="str">
        <f t="shared" ca="1" si="13"/>
        <v/>
      </c>
      <c r="BF19" s="493" t="str">
        <f t="shared" ca="1" si="13"/>
        <v/>
      </c>
      <c r="BG19" s="493" t="str">
        <f t="shared" ca="1" si="13"/>
        <v/>
      </c>
      <c r="BH19" s="492" t="str">
        <f t="shared" ca="1" si="13"/>
        <v/>
      </c>
      <c r="BI19" s="492" t="str">
        <f t="shared" ca="1" si="13"/>
        <v/>
      </c>
      <c r="BJ19" s="492" t="str">
        <f t="shared" ca="1" si="13"/>
        <v/>
      </c>
      <c r="BK19" s="492" t="str">
        <f t="shared" ca="1" si="13"/>
        <v/>
      </c>
      <c r="BL19" s="492" t="str">
        <f t="shared" ca="1" si="13"/>
        <v/>
      </c>
      <c r="BM19" s="492" t="str">
        <f t="shared" ca="1" si="13"/>
        <v/>
      </c>
      <c r="BN19" s="493" t="str">
        <f t="shared" ca="1" si="15"/>
        <v/>
      </c>
      <c r="BO19" s="493" t="str">
        <f t="shared" ca="1" si="15"/>
        <v/>
      </c>
      <c r="BP19" s="493" t="str">
        <f t="shared" ca="1" si="15"/>
        <v>UBMP 1.2-2.4</v>
      </c>
      <c r="BQ19" s="493" t="str">
        <f t="shared" ca="1" si="15"/>
        <v/>
      </c>
      <c r="BR19" s="493" t="str">
        <f t="shared" ca="1" si="15"/>
        <v/>
      </c>
      <c r="BS19" s="493" t="str">
        <f t="shared" ca="1" si="15"/>
        <v/>
      </c>
      <c r="BT19" s="492" t="str">
        <f t="shared" ca="1" si="15"/>
        <v/>
      </c>
      <c r="BU19" s="492" t="str">
        <f t="shared" ca="1" si="15"/>
        <v/>
      </c>
      <c r="BV19" s="492" t="str">
        <f t="shared" ca="1" si="15"/>
        <v>UBMP 1.2-2.4</v>
      </c>
      <c r="BW19" s="492" t="str">
        <f t="shared" ca="1" si="15"/>
        <v/>
      </c>
      <c r="BX19" s="492" t="str">
        <f t="shared" ca="1" si="15"/>
        <v/>
      </c>
      <c r="BY19" s="492" t="str">
        <f t="shared" ca="1" si="15"/>
        <v/>
      </c>
    </row>
    <row r="20" spans="1:77" ht="15.75" customHeight="1" x14ac:dyDescent="0.25">
      <c r="A20" s="619" t="s">
        <v>487</v>
      </c>
      <c r="B20" s="3" t="s">
        <v>490</v>
      </c>
      <c r="E20" s="337">
        <v>1</v>
      </c>
      <c r="F20" s="337">
        <v>2.4</v>
      </c>
      <c r="G20" s="337">
        <v>0</v>
      </c>
      <c r="H20" s="42">
        <f t="shared" si="3"/>
        <v>0</v>
      </c>
      <c r="I20" s="42">
        <f t="shared" si="3"/>
        <v>0</v>
      </c>
      <c r="J20" s="32" t="str">
        <f t="shared" ca="1" si="4"/>
        <v>OK</v>
      </c>
      <c r="K20" s="660">
        <f>MIN(SUM(H20:H25),SUM(I20:I25))</f>
        <v>0</v>
      </c>
      <c r="L20" s="663">
        <v>0</v>
      </c>
      <c r="M20" s="666" t="str">
        <f t="shared" ref="M20" si="27">IF(K20=0,"",MAX(100,0.5*MAX(H$3,I$3)/U$15))</f>
        <v/>
      </c>
      <c r="N20" s="666" t="str">
        <f>IF(K20=0,"",MAX(M20,L20*15))</f>
        <v/>
      </c>
      <c r="O20" s="616" t="str">
        <f>IF(K20=0,"",IF(M20&lt;=K20,"OK if internal bracing line", "NG if internal bracing line"))</f>
        <v/>
      </c>
      <c r="P20" s="46"/>
      <c r="Q20" s="46"/>
      <c r="R20" s="46"/>
      <c r="S20" s="46"/>
      <c r="T20" s="46"/>
      <c r="V20" s="20">
        <f t="shared" si="5"/>
        <v>0</v>
      </c>
      <c r="W20" s="27" t="str">
        <f ca="1">INDEX(INDIRECT($AI20),$AV$9+1,W$4)</f>
        <v>None</v>
      </c>
      <c r="X20" s="27" t="str">
        <f t="shared" ref="X20:AB20" ca="1" si="28">INDEX(INDIRECT($AI20),$AV$9+1,X$4)</f>
        <v>None</v>
      </c>
      <c r="Y20" s="27">
        <f t="shared" ca="1" si="28"/>
        <v>0</v>
      </c>
      <c r="Z20" s="27">
        <f t="shared" ca="1" si="28"/>
        <v>0</v>
      </c>
      <c r="AA20" s="27">
        <f t="shared" ca="1" si="28"/>
        <v>0</v>
      </c>
      <c r="AB20" s="27">
        <f t="shared" ca="1" si="28"/>
        <v>0</v>
      </c>
      <c r="AC20" s="29">
        <f t="shared" si="7"/>
        <v>0</v>
      </c>
      <c r="AD20" s="29">
        <f t="shared" si="8"/>
        <v>0</v>
      </c>
      <c r="AE20" s="47"/>
      <c r="AF20" s="47"/>
      <c r="AG20" s="491">
        <v>11</v>
      </c>
      <c r="AH20" s="485">
        <v>1</v>
      </c>
      <c r="AI20" s="485" t="str">
        <f t="shared" si="9"/>
        <v>None</v>
      </c>
      <c r="AJ20" s="492" t="str">
        <f t="shared" ca="1" si="18"/>
        <v/>
      </c>
      <c r="AK20" s="492" t="str">
        <f t="shared" ca="1" si="18"/>
        <v/>
      </c>
      <c r="AL20" s="492" t="str">
        <f t="shared" ca="1" si="18"/>
        <v/>
      </c>
      <c r="AM20" s="492" t="str">
        <f t="shared" ca="1" si="18"/>
        <v/>
      </c>
      <c r="AN20" s="492" t="str">
        <f t="shared" ca="1" si="18"/>
        <v/>
      </c>
      <c r="AO20" s="492" t="str">
        <f t="shared" ca="1" si="18"/>
        <v/>
      </c>
      <c r="AP20" s="493" t="str">
        <f t="shared" ca="1" si="18"/>
        <v/>
      </c>
      <c r="AQ20" s="493" t="str">
        <f t="shared" ca="1" si="18"/>
        <v/>
      </c>
      <c r="AR20" s="493" t="str">
        <f t="shared" ca="1" si="18"/>
        <v/>
      </c>
      <c r="AS20" s="493" t="str">
        <f t="shared" ca="1" si="18"/>
        <v/>
      </c>
      <c r="AT20" s="493" t="str">
        <f t="shared" ca="1" si="18"/>
        <v/>
      </c>
      <c r="AU20" s="493" t="str">
        <f t="shared" ca="1" si="18"/>
        <v/>
      </c>
      <c r="AV20" s="492" t="str">
        <f t="shared" ca="1" si="12"/>
        <v/>
      </c>
      <c r="AW20" s="492" t="str">
        <f t="shared" ca="1" si="12"/>
        <v/>
      </c>
      <c r="AX20" s="492" t="str">
        <f t="shared" ca="1" si="12"/>
        <v/>
      </c>
      <c r="AY20" s="492" t="str">
        <f t="shared" ca="1" si="12"/>
        <v/>
      </c>
      <c r="AZ20" s="492" t="str">
        <f t="shared" ca="1" si="12"/>
        <v/>
      </c>
      <c r="BA20" s="492" t="str">
        <f t="shared" ca="1" si="12"/>
        <v/>
      </c>
      <c r="BB20" s="493" t="str">
        <f t="shared" ca="1" si="12"/>
        <v/>
      </c>
      <c r="BC20" s="493" t="str">
        <f t="shared" ca="1" si="12"/>
        <v/>
      </c>
      <c r="BD20" s="493" t="str">
        <f t="shared" ca="1" si="13"/>
        <v/>
      </c>
      <c r="BE20" s="493" t="str">
        <f t="shared" ca="1" si="13"/>
        <v/>
      </c>
      <c r="BF20" s="493" t="str">
        <f t="shared" ca="1" si="13"/>
        <v/>
      </c>
      <c r="BG20" s="493" t="str">
        <f t="shared" ca="1" si="13"/>
        <v/>
      </c>
      <c r="BH20" s="492" t="str">
        <f t="shared" ca="1" si="13"/>
        <v/>
      </c>
      <c r="BI20" s="492" t="str">
        <f t="shared" ca="1" si="13"/>
        <v/>
      </c>
      <c r="BJ20" s="492" t="str">
        <f t="shared" ca="1" si="13"/>
        <v/>
      </c>
      <c r="BK20" s="492" t="str">
        <f t="shared" ca="1" si="13"/>
        <v/>
      </c>
      <c r="BL20" s="492" t="str">
        <f t="shared" ca="1" si="13"/>
        <v/>
      </c>
      <c r="BM20" s="492" t="str">
        <f t="shared" ca="1" si="13"/>
        <v/>
      </c>
      <c r="BN20" s="493" t="str">
        <f t="shared" ca="1" si="15"/>
        <v/>
      </c>
      <c r="BO20" s="493" t="str">
        <f t="shared" ca="1" si="15"/>
        <v/>
      </c>
      <c r="BP20" s="493" t="str">
        <f t="shared" ca="1" si="15"/>
        <v>UB1FR 0.4-1.2</v>
      </c>
      <c r="BQ20" s="493" t="str">
        <f t="shared" ca="1" si="15"/>
        <v/>
      </c>
      <c r="BR20" s="493" t="str">
        <f t="shared" ca="1" si="15"/>
        <v/>
      </c>
      <c r="BS20" s="493" t="str">
        <f t="shared" ca="1" si="15"/>
        <v/>
      </c>
      <c r="BT20" s="492" t="str">
        <f t="shared" ca="1" si="15"/>
        <v/>
      </c>
      <c r="BU20" s="492" t="str">
        <f t="shared" ca="1" si="15"/>
        <v/>
      </c>
      <c r="BV20" s="492" t="str">
        <f t="shared" ca="1" si="15"/>
        <v>UB1FR 0.4-1.2</v>
      </c>
      <c r="BW20" s="492" t="str">
        <f t="shared" ca="1" si="15"/>
        <v/>
      </c>
      <c r="BX20" s="492" t="str">
        <f t="shared" ca="1" si="15"/>
        <v/>
      </c>
      <c r="BY20" s="492" t="str">
        <f t="shared" ca="1" si="15"/>
        <v/>
      </c>
    </row>
    <row r="21" spans="1:77" x14ac:dyDescent="0.25">
      <c r="A21" s="620"/>
      <c r="B21" s="3" t="s">
        <v>491</v>
      </c>
      <c r="E21" s="337">
        <v>1</v>
      </c>
      <c r="F21" s="337">
        <v>2.4</v>
      </c>
      <c r="G21" s="337">
        <v>0</v>
      </c>
      <c r="H21" s="42">
        <f t="shared" si="3"/>
        <v>0</v>
      </c>
      <c r="I21" s="42">
        <f t="shared" si="3"/>
        <v>0</v>
      </c>
      <c r="J21" s="32" t="str">
        <f t="shared" ca="1" si="4"/>
        <v>OK</v>
      </c>
      <c r="K21" s="661"/>
      <c r="L21" s="664"/>
      <c r="M21" s="667"/>
      <c r="N21" s="667"/>
      <c r="O21" s="617"/>
      <c r="P21" s="46"/>
      <c r="Q21" s="46"/>
      <c r="R21" s="46"/>
      <c r="S21" s="46"/>
      <c r="T21" s="46"/>
      <c r="V21" s="20">
        <f t="shared" si="5"/>
        <v>0</v>
      </c>
      <c r="W21" s="27" t="str">
        <f ca="1">INDEX(INDIRECT($AI21),$AW$9+1,W$4)</f>
        <v>None</v>
      </c>
      <c r="X21" s="27" t="str">
        <f t="shared" ref="X21:AB21" ca="1" si="29">INDEX(INDIRECT($AI21),$AW$9+1,X$4)</f>
        <v>None</v>
      </c>
      <c r="Y21" s="27">
        <f t="shared" ca="1" si="29"/>
        <v>0</v>
      </c>
      <c r="Z21" s="27">
        <f t="shared" ca="1" si="29"/>
        <v>0</v>
      </c>
      <c r="AA21" s="27">
        <f t="shared" ca="1" si="29"/>
        <v>0</v>
      </c>
      <c r="AB21" s="27">
        <f t="shared" ca="1" si="29"/>
        <v>0</v>
      </c>
      <c r="AC21" s="29">
        <f t="shared" si="7"/>
        <v>0</v>
      </c>
      <c r="AD21" s="29">
        <f t="shared" si="8"/>
        <v>0</v>
      </c>
      <c r="AE21" s="47"/>
      <c r="AF21" s="47"/>
      <c r="AG21" s="491">
        <v>12</v>
      </c>
      <c r="AH21" s="485">
        <v>1</v>
      </c>
      <c r="AI21" s="485" t="str">
        <f t="shared" si="9"/>
        <v>None</v>
      </c>
      <c r="AJ21" s="492" t="str">
        <f t="shared" ca="1" si="18"/>
        <v/>
      </c>
      <c r="AK21" s="492" t="str">
        <f t="shared" ca="1" si="18"/>
        <v/>
      </c>
      <c r="AL21" s="492" t="str">
        <f t="shared" ca="1" si="18"/>
        <v/>
      </c>
      <c r="AM21" s="492" t="str">
        <f t="shared" ca="1" si="18"/>
        <v/>
      </c>
      <c r="AN21" s="492" t="str">
        <f t="shared" ca="1" si="18"/>
        <v/>
      </c>
      <c r="AO21" s="492" t="str">
        <f t="shared" ca="1" si="18"/>
        <v/>
      </c>
      <c r="AP21" s="493" t="str">
        <f t="shared" ca="1" si="18"/>
        <v/>
      </c>
      <c r="AQ21" s="493" t="str">
        <f t="shared" ca="1" si="18"/>
        <v/>
      </c>
      <c r="AR21" s="493" t="str">
        <f t="shared" ca="1" si="18"/>
        <v/>
      </c>
      <c r="AS21" s="493" t="str">
        <f t="shared" ca="1" si="18"/>
        <v/>
      </c>
      <c r="AT21" s="493" t="str">
        <f t="shared" ca="1" si="18"/>
        <v/>
      </c>
      <c r="AU21" s="493" t="str">
        <f t="shared" ca="1" si="18"/>
        <v/>
      </c>
      <c r="AV21" s="492" t="str">
        <f t="shared" ca="1" si="12"/>
        <v/>
      </c>
      <c r="AW21" s="492" t="str">
        <f t="shared" ca="1" si="12"/>
        <v/>
      </c>
      <c r="AX21" s="492" t="str">
        <f t="shared" ca="1" si="12"/>
        <v/>
      </c>
      <c r="AY21" s="492" t="str">
        <f t="shared" ca="1" si="12"/>
        <v/>
      </c>
      <c r="AZ21" s="492" t="str">
        <f t="shared" ca="1" si="12"/>
        <v/>
      </c>
      <c r="BA21" s="492" t="str">
        <f t="shared" ca="1" si="12"/>
        <v/>
      </c>
      <c r="BB21" s="493" t="str">
        <f t="shared" ca="1" si="12"/>
        <v/>
      </c>
      <c r="BC21" s="493" t="str">
        <f t="shared" ca="1" si="12"/>
        <v/>
      </c>
      <c r="BD21" s="493" t="str">
        <f t="shared" ca="1" si="13"/>
        <v/>
      </c>
      <c r="BE21" s="493" t="str">
        <f t="shared" ca="1" si="13"/>
        <v/>
      </c>
      <c r="BF21" s="493" t="str">
        <f t="shared" ca="1" si="13"/>
        <v/>
      </c>
      <c r="BG21" s="493" t="str">
        <f t="shared" ca="1" si="13"/>
        <v/>
      </c>
      <c r="BH21" s="492" t="str">
        <f t="shared" ca="1" si="13"/>
        <v/>
      </c>
      <c r="BI21" s="492" t="str">
        <f t="shared" ca="1" si="13"/>
        <v/>
      </c>
      <c r="BJ21" s="492" t="str">
        <f t="shared" ca="1" si="13"/>
        <v/>
      </c>
      <c r="BK21" s="492" t="str">
        <f t="shared" ca="1" si="13"/>
        <v/>
      </c>
      <c r="BL21" s="492" t="str">
        <f t="shared" ca="1" si="13"/>
        <v/>
      </c>
      <c r="BM21" s="492" t="str">
        <f t="shared" ca="1" si="13"/>
        <v/>
      </c>
      <c r="BN21" s="493" t="str">
        <f t="shared" ca="1" si="15"/>
        <v/>
      </c>
      <c r="BO21" s="493" t="str">
        <f t="shared" ca="1" si="15"/>
        <v/>
      </c>
      <c r="BP21" s="493" t="str">
        <f t="shared" ca="1" si="15"/>
        <v>UB1FR 1.2-4.8</v>
      </c>
      <c r="BQ21" s="493" t="str">
        <f t="shared" ca="1" si="15"/>
        <v/>
      </c>
      <c r="BR21" s="493" t="str">
        <f t="shared" ca="1" si="15"/>
        <v/>
      </c>
      <c r="BS21" s="493" t="str">
        <f t="shared" ca="1" si="15"/>
        <v/>
      </c>
      <c r="BT21" s="492" t="str">
        <f t="shared" ca="1" si="15"/>
        <v/>
      </c>
      <c r="BU21" s="492" t="str">
        <f t="shared" ca="1" si="15"/>
        <v/>
      </c>
      <c r="BV21" s="492" t="str">
        <f t="shared" ca="1" si="15"/>
        <v>UB1FR 1.2-4.8</v>
      </c>
      <c r="BW21" s="492" t="str">
        <f t="shared" ca="1" si="15"/>
        <v/>
      </c>
      <c r="BX21" s="492" t="str">
        <f t="shared" ca="1" si="15"/>
        <v/>
      </c>
      <c r="BY21" s="492" t="str">
        <f t="shared" ca="1" si="15"/>
        <v/>
      </c>
    </row>
    <row r="22" spans="1:77" x14ac:dyDescent="0.25">
      <c r="A22" s="620"/>
      <c r="B22" s="3" t="s">
        <v>492</v>
      </c>
      <c r="E22" s="337">
        <v>1</v>
      </c>
      <c r="F22" s="337">
        <v>2.4</v>
      </c>
      <c r="G22" s="337">
        <v>0</v>
      </c>
      <c r="H22" s="42">
        <f t="shared" si="3"/>
        <v>0</v>
      </c>
      <c r="I22" s="42">
        <f t="shared" si="3"/>
        <v>0</v>
      </c>
      <c r="J22" s="32" t="str">
        <f t="shared" ca="1" si="4"/>
        <v>OK</v>
      </c>
      <c r="K22" s="661"/>
      <c r="L22" s="664"/>
      <c r="M22" s="667"/>
      <c r="N22" s="667"/>
      <c r="O22" s="617"/>
      <c r="P22" s="46"/>
      <c r="Q22" s="46"/>
      <c r="R22" s="46"/>
      <c r="S22" s="46"/>
      <c r="T22" s="46"/>
      <c r="V22" s="20">
        <f t="shared" si="5"/>
        <v>0</v>
      </c>
      <c r="W22" s="27" t="str">
        <f ca="1">INDEX(INDIRECT($AI22),$AX$9+1,W$4)</f>
        <v>None</v>
      </c>
      <c r="X22" s="27" t="str">
        <f t="shared" ref="X22:AB22" ca="1" si="30">INDEX(INDIRECT($AI22),$AX$9+1,X$4)</f>
        <v>None</v>
      </c>
      <c r="Y22" s="27">
        <f t="shared" ca="1" si="30"/>
        <v>0</v>
      </c>
      <c r="Z22" s="27">
        <f t="shared" ca="1" si="30"/>
        <v>0</v>
      </c>
      <c r="AA22" s="27">
        <f t="shared" ca="1" si="30"/>
        <v>0</v>
      </c>
      <c r="AB22" s="27">
        <f t="shared" ca="1" si="30"/>
        <v>0</v>
      </c>
      <c r="AC22" s="29">
        <f t="shared" si="7"/>
        <v>0</v>
      </c>
      <c r="AD22" s="29">
        <f t="shared" si="8"/>
        <v>0</v>
      </c>
      <c r="AE22" s="47"/>
      <c r="AF22" s="47"/>
      <c r="AG22" s="491">
        <v>13</v>
      </c>
      <c r="AH22" s="485">
        <v>1</v>
      </c>
      <c r="AI22" s="485" t="str">
        <f t="shared" si="9"/>
        <v>None</v>
      </c>
      <c r="AJ22" s="492" t="str">
        <f t="shared" ca="1" si="18"/>
        <v/>
      </c>
      <c r="AK22" s="492" t="str">
        <f t="shared" ca="1" si="18"/>
        <v/>
      </c>
      <c r="AL22" s="492" t="str">
        <f t="shared" ca="1" si="18"/>
        <v/>
      </c>
      <c r="AM22" s="492" t="str">
        <f t="shared" ca="1" si="18"/>
        <v/>
      </c>
      <c r="AN22" s="492" t="str">
        <f t="shared" ca="1" si="18"/>
        <v/>
      </c>
      <c r="AO22" s="492" t="str">
        <f t="shared" ca="1" si="18"/>
        <v/>
      </c>
      <c r="AP22" s="493" t="str">
        <f t="shared" ca="1" si="18"/>
        <v/>
      </c>
      <c r="AQ22" s="493" t="str">
        <f t="shared" ca="1" si="18"/>
        <v/>
      </c>
      <c r="AR22" s="493" t="str">
        <f t="shared" ca="1" si="18"/>
        <v/>
      </c>
      <c r="AS22" s="493" t="str">
        <f t="shared" ca="1" si="18"/>
        <v/>
      </c>
      <c r="AT22" s="493" t="str">
        <f t="shared" ca="1" si="18"/>
        <v/>
      </c>
      <c r="AU22" s="493" t="str">
        <f t="shared" ca="1" si="18"/>
        <v/>
      </c>
      <c r="AV22" s="492" t="str">
        <f t="shared" ca="1" si="12"/>
        <v/>
      </c>
      <c r="AW22" s="492" t="str">
        <f t="shared" ca="1" si="12"/>
        <v/>
      </c>
      <c r="AX22" s="492" t="str">
        <f t="shared" ca="1" si="12"/>
        <v/>
      </c>
      <c r="AY22" s="492" t="str">
        <f t="shared" ca="1" si="12"/>
        <v/>
      </c>
      <c r="AZ22" s="492" t="str">
        <f t="shared" ca="1" si="12"/>
        <v/>
      </c>
      <c r="BA22" s="492" t="str">
        <f t="shared" ca="1" si="12"/>
        <v/>
      </c>
      <c r="BB22" s="493" t="str">
        <f t="shared" ca="1" si="12"/>
        <v/>
      </c>
      <c r="BC22" s="493" t="str">
        <f t="shared" ca="1" si="12"/>
        <v/>
      </c>
      <c r="BD22" s="493" t="str">
        <f t="shared" ca="1" si="13"/>
        <v/>
      </c>
      <c r="BE22" s="493" t="str">
        <f t="shared" ca="1" si="13"/>
        <v/>
      </c>
      <c r="BF22" s="493" t="str">
        <f t="shared" ca="1" si="13"/>
        <v/>
      </c>
      <c r="BG22" s="493" t="str">
        <f t="shared" ca="1" si="13"/>
        <v/>
      </c>
      <c r="BH22" s="492" t="str">
        <f t="shared" ca="1" si="13"/>
        <v/>
      </c>
      <c r="BI22" s="492" t="str">
        <f t="shared" ca="1" si="13"/>
        <v/>
      </c>
      <c r="BJ22" s="492" t="str">
        <f t="shared" ca="1" si="13"/>
        <v/>
      </c>
      <c r="BK22" s="492" t="str">
        <f t="shared" ca="1" si="13"/>
        <v/>
      </c>
      <c r="BL22" s="492" t="str">
        <f t="shared" ca="1" si="13"/>
        <v/>
      </c>
      <c r="BM22" s="492" t="str">
        <f t="shared" ca="1" si="13"/>
        <v/>
      </c>
      <c r="BN22" s="493" t="str">
        <f t="shared" ca="1" si="15"/>
        <v/>
      </c>
      <c r="BO22" s="493" t="str">
        <f t="shared" ca="1" si="15"/>
        <v/>
      </c>
      <c r="BP22" s="493" t="str">
        <f t="shared" ca="1" si="15"/>
        <v>UB2FR 0.4-1.2</v>
      </c>
      <c r="BQ22" s="493" t="str">
        <f t="shared" ca="1" si="15"/>
        <v/>
      </c>
      <c r="BR22" s="493" t="str">
        <f t="shared" ca="1" si="15"/>
        <v/>
      </c>
      <c r="BS22" s="493" t="str">
        <f t="shared" ca="1" si="15"/>
        <v/>
      </c>
      <c r="BT22" s="492" t="str">
        <f t="shared" ca="1" si="15"/>
        <v/>
      </c>
      <c r="BU22" s="492" t="str">
        <f t="shared" ca="1" si="15"/>
        <v/>
      </c>
      <c r="BV22" s="492" t="str">
        <f t="shared" ca="1" si="15"/>
        <v>UB2FR 0.4-1.2</v>
      </c>
      <c r="BW22" s="492" t="str">
        <f t="shared" ca="1" si="15"/>
        <v/>
      </c>
      <c r="BX22" s="492" t="str">
        <f t="shared" ca="1" si="15"/>
        <v/>
      </c>
      <c r="BY22" s="492" t="str">
        <f t="shared" ca="1" si="15"/>
        <v/>
      </c>
    </row>
    <row r="23" spans="1:77" ht="15" customHeight="1" x14ac:dyDescent="0.25">
      <c r="A23" s="620"/>
      <c r="B23" s="3" t="s">
        <v>493</v>
      </c>
      <c r="E23" s="337">
        <v>1</v>
      </c>
      <c r="F23" s="337">
        <v>2.4</v>
      </c>
      <c r="G23" s="337">
        <v>0</v>
      </c>
      <c r="H23" s="42">
        <f t="shared" si="3"/>
        <v>0</v>
      </c>
      <c r="I23" s="42">
        <f t="shared" si="3"/>
        <v>0</v>
      </c>
      <c r="J23" s="32" t="str">
        <f t="shared" ca="1" si="4"/>
        <v>OK</v>
      </c>
      <c r="K23" s="661"/>
      <c r="L23" s="664"/>
      <c r="M23" s="667"/>
      <c r="N23" s="667"/>
      <c r="O23" s="616" t="str">
        <f>IF(K20=0,"",IF(N20&lt;=K20,"OK if external bracing line", "NG if external bracing line"))</f>
        <v/>
      </c>
      <c r="P23" s="46"/>
      <c r="Q23" s="46"/>
      <c r="R23" s="46"/>
      <c r="S23" s="46"/>
      <c r="T23" s="46"/>
      <c r="V23" s="20">
        <f t="shared" si="5"/>
        <v>0</v>
      </c>
      <c r="W23" s="27" t="str">
        <f ca="1">INDEX(INDIRECT($AI23),$AY$9+1,W$4)</f>
        <v>None</v>
      </c>
      <c r="X23" s="27" t="str">
        <f t="shared" ref="X23:AB23" ca="1" si="31">INDEX(INDIRECT($AI23),$AY$9+1,X$4)</f>
        <v>None</v>
      </c>
      <c r="Y23" s="27">
        <f t="shared" ca="1" si="31"/>
        <v>0</v>
      </c>
      <c r="Z23" s="27">
        <f t="shared" ca="1" si="31"/>
        <v>0</v>
      </c>
      <c r="AA23" s="27">
        <f t="shared" ca="1" si="31"/>
        <v>0</v>
      </c>
      <c r="AB23" s="27">
        <f t="shared" ca="1" si="31"/>
        <v>0</v>
      </c>
      <c r="AC23" s="29">
        <f t="shared" si="7"/>
        <v>0</v>
      </c>
      <c r="AD23" s="29">
        <f t="shared" si="8"/>
        <v>0</v>
      </c>
      <c r="AE23" s="47"/>
      <c r="AF23" s="47"/>
      <c r="AG23" s="491">
        <v>14</v>
      </c>
      <c r="AH23" s="485">
        <v>1</v>
      </c>
      <c r="AI23" s="485" t="str">
        <f t="shared" si="9"/>
        <v>None</v>
      </c>
      <c r="AJ23" s="492" t="str">
        <f t="shared" ca="1" si="18"/>
        <v/>
      </c>
      <c r="AK23" s="492" t="str">
        <f t="shared" ca="1" si="18"/>
        <v/>
      </c>
      <c r="AL23" s="492" t="str">
        <f t="shared" ca="1" si="18"/>
        <v/>
      </c>
      <c r="AM23" s="492" t="str">
        <f t="shared" ca="1" si="18"/>
        <v/>
      </c>
      <c r="AN23" s="492" t="str">
        <f t="shared" ca="1" si="18"/>
        <v/>
      </c>
      <c r="AO23" s="492" t="str">
        <f t="shared" ca="1" si="18"/>
        <v/>
      </c>
      <c r="AP23" s="493" t="str">
        <f t="shared" ca="1" si="18"/>
        <v/>
      </c>
      <c r="AQ23" s="493" t="str">
        <f t="shared" ca="1" si="18"/>
        <v/>
      </c>
      <c r="AR23" s="493" t="str">
        <f t="shared" ca="1" si="18"/>
        <v/>
      </c>
      <c r="AS23" s="493" t="str">
        <f t="shared" ca="1" si="18"/>
        <v/>
      </c>
      <c r="AT23" s="493" t="str">
        <f t="shared" ca="1" si="18"/>
        <v/>
      </c>
      <c r="AU23" s="493" t="str">
        <f t="shared" ca="1" si="18"/>
        <v/>
      </c>
      <c r="AV23" s="492" t="str">
        <f t="shared" ca="1" si="12"/>
        <v/>
      </c>
      <c r="AW23" s="492" t="str">
        <f t="shared" ca="1" si="12"/>
        <v/>
      </c>
      <c r="AX23" s="492" t="str">
        <f t="shared" ca="1" si="12"/>
        <v/>
      </c>
      <c r="AY23" s="492" t="str">
        <f t="shared" ca="1" si="12"/>
        <v/>
      </c>
      <c r="AZ23" s="492" t="str">
        <f t="shared" ca="1" si="12"/>
        <v/>
      </c>
      <c r="BA23" s="492" t="str">
        <f t="shared" ca="1" si="12"/>
        <v/>
      </c>
      <c r="BB23" s="493" t="str">
        <f t="shared" ca="1" si="12"/>
        <v/>
      </c>
      <c r="BC23" s="493" t="str">
        <f t="shared" ca="1" si="12"/>
        <v/>
      </c>
      <c r="BD23" s="493" t="str">
        <f t="shared" ca="1" si="13"/>
        <v/>
      </c>
      <c r="BE23" s="493" t="str">
        <f t="shared" ca="1" si="13"/>
        <v/>
      </c>
      <c r="BF23" s="493" t="str">
        <f t="shared" ca="1" si="13"/>
        <v/>
      </c>
      <c r="BG23" s="493" t="str">
        <f t="shared" ca="1" si="13"/>
        <v/>
      </c>
      <c r="BH23" s="492" t="str">
        <f t="shared" ca="1" si="13"/>
        <v/>
      </c>
      <c r="BI23" s="492" t="str">
        <f t="shared" ca="1" si="13"/>
        <v/>
      </c>
      <c r="BJ23" s="492" t="str">
        <f t="shared" ca="1" si="13"/>
        <v/>
      </c>
      <c r="BK23" s="492" t="str">
        <f t="shared" ca="1" si="13"/>
        <v/>
      </c>
      <c r="BL23" s="492" t="str">
        <f t="shared" ca="1" si="13"/>
        <v/>
      </c>
      <c r="BM23" s="492" t="str">
        <f t="shared" ca="1" si="13"/>
        <v/>
      </c>
      <c r="BN23" s="493" t="str">
        <f t="shared" ca="1" si="15"/>
        <v/>
      </c>
      <c r="BO23" s="493" t="str">
        <f t="shared" ca="1" si="15"/>
        <v/>
      </c>
      <c r="BP23" s="493" t="str">
        <f t="shared" ca="1" si="15"/>
        <v>UB2FR 1.2-2.4</v>
      </c>
      <c r="BQ23" s="493" t="str">
        <f t="shared" ca="1" si="15"/>
        <v/>
      </c>
      <c r="BR23" s="493" t="str">
        <f t="shared" ca="1" si="15"/>
        <v/>
      </c>
      <c r="BS23" s="493" t="str">
        <f t="shared" ca="1" si="15"/>
        <v/>
      </c>
      <c r="BT23" s="492" t="str">
        <f t="shared" ca="1" si="15"/>
        <v/>
      </c>
      <c r="BU23" s="492" t="str">
        <f t="shared" ca="1" si="15"/>
        <v/>
      </c>
      <c r="BV23" s="492" t="str">
        <f t="shared" ca="1" si="15"/>
        <v>UB2FR 1.2-2.4</v>
      </c>
      <c r="BW23" s="492" t="str">
        <f t="shared" ca="1" si="15"/>
        <v/>
      </c>
      <c r="BX23" s="492" t="str">
        <f t="shared" ca="1" si="15"/>
        <v/>
      </c>
      <c r="BY23" s="492" t="str">
        <f t="shared" ca="1" si="15"/>
        <v/>
      </c>
    </row>
    <row r="24" spans="1:77" x14ac:dyDescent="0.25">
      <c r="A24" s="620"/>
      <c r="B24" s="3" t="s">
        <v>494</v>
      </c>
      <c r="E24" s="337">
        <v>1</v>
      </c>
      <c r="F24" s="337">
        <v>2.4</v>
      </c>
      <c r="G24" s="337">
        <v>0</v>
      </c>
      <c r="H24" s="42">
        <f t="shared" si="3"/>
        <v>0</v>
      </c>
      <c r="I24" s="42">
        <f t="shared" si="3"/>
        <v>0</v>
      </c>
      <c r="J24" s="32" t="str">
        <f t="shared" ca="1" si="4"/>
        <v>OK</v>
      </c>
      <c r="K24" s="661"/>
      <c r="L24" s="664"/>
      <c r="M24" s="667"/>
      <c r="N24" s="667"/>
      <c r="O24" s="617"/>
      <c r="P24" s="46"/>
      <c r="Q24" s="46"/>
      <c r="R24" s="46"/>
      <c r="S24" s="46"/>
      <c r="T24" s="46"/>
      <c r="V24" s="20">
        <f t="shared" si="5"/>
        <v>0</v>
      </c>
      <c r="W24" s="27" t="str">
        <f ca="1">INDEX(INDIRECT($AI24),$AZ$9+1,W$4)</f>
        <v>None</v>
      </c>
      <c r="X24" s="27" t="str">
        <f t="shared" ref="X24:AB24" ca="1" si="32">INDEX(INDIRECT($AI24),$AZ$9+1,X$4)</f>
        <v>None</v>
      </c>
      <c r="Y24" s="27">
        <f t="shared" ca="1" si="32"/>
        <v>0</v>
      </c>
      <c r="Z24" s="27">
        <f t="shared" ca="1" si="32"/>
        <v>0</v>
      </c>
      <c r="AA24" s="27">
        <f t="shared" ca="1" si="32"/>
        <v>0</v>
      </c>
      <c r="AB24" s="27">
        <f t="shared" ca="1" si="32"/>
        <v>0</v>
      </c>
      <c r="AC24" s="29">
        <f t="shared" si="7"/>
        <v>0</v>
      </c>
      <c r="AD24" s="29">
        <f t="shared" si="8"/>
        <v>0</v>
      </c>
      <c r="AE24" s="47"/>
      <c r="AF24" s="47"/>
      <c r="AG24" s="491">
        <v>15</v>
      </c>
      <c r="AH24" s="485">
        <v>1</v>
      </c>
      <c r="AI24" s="485" t="str">
        <f t="shared" si="9"/>
        <v>None</v>
      </c>
      <c r="AJ24" s="492" t="str">
        <f t="shared" ca="1" si="18"/>
        <v/>
      </c>
      <c r="AK24" s="492" t="str">
        <f t="shared" ca="1" si="18"/>
        <v/>
      </c>
      <c r="AL24" s="492" t="str">
        <f t="shared" ca="1" si="18"/>
        <v/>
      </c>
      <c r="AM24" s="492" t="str">
        <f t="shared" ca="1" si="18"/>
        <v/>
      </c>
      <c r="AN24" s="492" t="str">
        <f t="shared" ca="1" si="18"/>
        <v/>
      </c>
      <c r="AO24" s="492" t="str">
        <f t="shared" ca="1" si="18"/>
        <v/>
      </c>
      <c r="AP24" s="493" t="str">
        <f t="shared" ca="1" si="18"/>
        <v/>
      </c>
      <c r="AQ24" s="493" t="str">
        <f t="shared" ca="1" si="18"/>
        <v/>
      </c>
      <c r="AR24" s="493" t="str">
        <f t="shared" ca="1" si="18"/>
        <v/>
      </c>
      <c r="AS24" s="493" t="str">
        <f t="shared" ca="1" si="18"/>
        <v/>
      </c>
      <c r="AT24" s="493" t="str">
        <f t="shared" ca="1" si="18"/>
        <v/>
      </c>
      <c r="AU24" s="493" t="str">
        <f t="shared" ca="1" si="18"/>
        <v/>
      </c>
      <c r="AV24" s="492" t="str">
        <f t="shared" ca="1" si="12"/>
        <v/>
      </c>
      <c r="AW24" s="492" t="str">
        <f t="shared" ca="1" si="12"/>
        <v/>
      </c>
      <c r="AX24" s="492" t="str">
        <f t="shared" ca="1" si="12"/>
        <v/>
      </c>
      <c r="AY24" s="492" t="str">
        <f t="shared" ca="1" si="12"/>
        <v/>
      </c>
      <c r="AZ24" s="492" t="str">
        <f t="shared" ca="1" si="12"/>
        <v/>
      </c>
      <c r="BA24" s="492" t="str">
        <f t="shared" ca="1" si="12"/>
        <v/>
      </c>
      <c r="BB24" s="493" t="str">
        <f t="shared" ca="1" si="12"/>
        <v/>
      </c>
      <c r="BC24" s="493" t="str">
        <f t="shared" ca="1" si="12"/>
        <v/>
      </c>
      <c r="BD24" s="493" t="str">
        <f t="shared" ca="1" si="13"/>
        <v/>
      </c>
      <c r="BE24" s="493" t="str">
        <f t="shared" ca="1" si="13"/>
        <v/>
      </c>
      <c r="BF24" s="493" t="str">
        <f t="shared" ca="1" si="13"/>
        <v/>
      </c>
      <c r="BG24" s="493" t="str">
        <f t="shared" ca="1" si="13"/>
        <v/>
      </c>
      <c r="BH24" s="492" t="str">
        <f t="shared" ca="1" si="13"/>
        <v/>
      </c>
      <c r="BI24" s="492" t="str">
        <f t="shared" ca="1" si="13"/>
        <v/>
      </c>
      <c r="BJ24" s="492" t="str">
        <f t="shared" ca="1" si="13"/>
        <v/>
      </c>
      <c r="BK24" s="492" t="str">
        <f t="shared" ca="1" si="13"/>
        <v/>
      </c>
      <c r="BL24" s="492" t="str">
        <f t="shared" ca="1" si="13"/>
        <v/>
      </c>
      <c r="BM24" s="492" t="str">
        <f t="shared" ca="1" si="13"/>
        <v/>
      </c>
      <c r="BN24" s="493" t="str">
        <f t="shared" ca="1" si="15"/>
        <v/>
      </c>
      <c r="BO24" s="493" t="str">
        <f t="shared" ca="1" si="15"/>
        <v/>
      </c>
      <c r="BP24" s="493" t="str">
        <f t="shared" ca="1" si="15"/>
        <v>UBFRP 0.4-1.2</v>
      </c>
      <c r="BQ24" s="493" t="str">
        <f t="shared" ca="1" si="15"/>
        <v/>
      </c>
      <c r="BR24" s="493" t="str">
        <f t="shared" ca="1" si="15"/>
        <v/>
      </c>
      <c r="BS24" s="493" t="str">
        <f t="shared" ca="1" si="15"/>
        <v/>
      </c>
      <c r="BT24" s="492" t="str">
        <f t="shared" ca="1" si="15"/>
        <v/>
      </c>
      <c r="BU24" s="492" t="str">
        <f t="shared" ca="1" si="15"/>
        <v/>
      </c>
      <c r="BV24" s="492" t="str">
        <f t="shared" ca="1" si="15"/>
        <v>UBFRP 0.4-1.2</v>
      </c>
      <c r="BW24" s="492" t="str">
        <f t="shared" ca="1" si="15"/>
        <v/>
      </c>
      <c r="BX24" s="492" t="str">
        <f t="shared" ca="1" si="15"/>
        <v/>
      </c>
      <c r="BY24" s="492" t="str">
        <f t="shared" ca="1" si="15"/>
        <v/>
      </c>
    </row>
    <row r="25" spans="1:77" x14ac:dyDescent="0.25">
      <c r="A25" s="620"/>
      <c r="B25" s="3" t="s">
        <v>501</v>
      </c>
      <c r="E25" s="337">
        <v>1</v>
      </c>
      <c r="F25" s="337">
        <v>2.4</v>
      </c>
      <c r="G25" s="337">
        <v>0</v>
      </c>
      <c r="H25" s="42">
        <f t="shared" si="3"/>
        <v>0</v>
      </c>
      <c r="I25" s="42">
        <f t="shared" si="3"/>
        <v>0</v>
      </c>
      <c r="J25" s="32" t="str">
        <f t="shared" ca="1" si="4"/>
        <v>OK</v>
      </c>
      <c r="K25" s="662"/>
      <c r="L25" s="665"/>
      <c r="M25" s="668"/>
      <c r="N25" s="668"/>
      <c r="O25" s="617"/>
      <c r="P25" s="46"/>
      <c r="Q25" s="46"/>
      <c r="R25" s="46"/>
      <c r="S25" s="46"/>
      <c r="T25" s="46"/>
      <c r="V25" s="20">
        <f t="shared" si="5"/>
        <v>0</v>
      </c>
      <c r="W25" s="27" t="str">
        <f ca="1">INDEX(INDIRECT($AI25),$BA$9+1,W$4)</f>
        <v>None</v>
      </c>
      <c r="X25" s="27" t="str">
        <f t="shared" ref="X25:AB25" ca="1" si="33">INDEX(INDIRECT($AI25),$BA$9+1,X$4)</f>
        <v>None</v>
      </c>
      <c r="Y25" s="27">
        <f t="shared" ca="1" si="33"/>
        <v>0</v>
      </c>
      <c r="Z25" s="27">
        <f t="shared" ca="1" si="33"/>
        <v>0</v>
      </c>
      <c r="AA25" s="27">
        <f t="shared" ca="1" si="33"/>
        <v>0</v>
      </c>
      <c r="AB25" s="27">
        <f t="shared" ca="1" si="33"/>
        <v>0</v>
      </c>
      <c r="AC25" s="29">
        <f t="shared" si="7"/>
        <v>0</v>
      </c>
      <c r="AD25" s="29">
        <f t="shared" si="8"/>
        <v>0</v>
      </c>
      <c r="AE25" s="47"/>
      <c r="AF25" s="47"/>
      <c r="AG25" s="491">
        <v>16</v>
      </c>
      <c r="AH25" s="485">
        <v>1</v>
      </c>
      <c r="AI25" s="485" t="str">
        <f t="shared" si="9"/>
        <v>None</v>
      </c>
      <c r="AJ25" s="492" t="str">
        <f t="shared" ca="1" si="18"/>
        <v/>
      </c>
      <c r="AK25" s="492" t="str">
        <f t="shared" ca="1" si="18"/>
        <v/>
      </c>
      <c r="AL25" s="492" t="str">
        <f t="shared" ca="1" si="18"/>
        <v/>
      </c>
      <c r="AM25" s="492" t="str">
        <f t="shared" ca="1" si="18"/>
        <v/>
      </c>
      <c r="AN25" s="492" t="str">
        <f t="shared" ca="1" si="18"/>
        <v/>
      </c>
      <c r="AO25" s="492" t="str">
        <f t="shared" ca="1" si="18"/>
        <v/>
      </c>
      <c r="AP25" s="493" t="str">
        <f t="shared" ca="1" si="18"/>
        <v/>
      </c>
      <c r="AQ25" s="493" t="str">
        <f t="shared" ca="1" si="18"/>
        <v/>
      </c>
      <c r="AR25" s="493" t="str">
        <f t="shared" ca="1" si="18"/>
        <v/>
      </c>
      <c r="AS25" s="493" t="str">
        <f t="shared" ca="1" si="18"/>
        <v/>
      </c>
      <c r="AT25" s="493" t="str">
        <f t="shared" ca="1" si="18"/>
        <v/>
      </c>
      <c r="AU25" s="493" t="str">
        <f t="shared" ca="1" si="18"/>
        <v/>
      </c>
      <c r="AV25" s="492" t="str">
        <f t="shared" ca="1" si="12"/>
        <v/>
      </c>
      <c r="AW25" s="492" t="str">
        <f t="shared" ca="1" si="12"/>
        <v/>
      </c>
      <c r="AX25" s="492" t="str">
        <f t="shared" ca="1" si="12"/>
        <v/>
      </c>
      <c r="AY25" s="492" t="str">
        <f t="shared" ca="1" si="12"/>
        <v/>
      </c>
      <c r="AZ25" s="492" t="str">
        <f t="shared" ca="1" si="12"/>
        <v/>
      </c>
      <c r="BA25" s="492" t="str">
        <f t="shared" ca="1" si="12"/>
        <v/>
      </c>
      <c r="BB25" s="493" t="str">
        <f t="shared" ca="1" si="12"/>
        <v/>
      </c>
      <c r="BC25" s="493" t="str">
        <f t="shared" ca="1" si="12"/>
        <v/>
      </c>
      <c r="BD25" s="493" t="str">
        <f t="shared" ca="1" si="13"/>
        <v/>
      </c>
      <c r="BE25" s="493" t="str">
        <f t="shared" ca="1" si="13"/>
        <v/>
      </c>
      <c r="BF25" s="493" t="str">
        <f t="shared" ca="1" si="13"/>
        <v/>
      </c>
      <c r="BG25" s="493" t="str">
        <f t="shared" ca="1" si="13"/>
        <v/>
      </c>
      <c r="BH25" s="492" t="str">
        <f t="shared" ca="1" si="13"/>
        <v/>
      </c>
      <c r="BI25" s="492" t="str">
        <f t="shared" ca="1" si="13"/>
        <v/>
      </c>
      <c r="BJ25" s="492" t="str">
        <f t="shared" ca="1" si="13"/>
        <v/>
      </c>
      <c r="BK25" s="492" t="str">
        <f t="shared" ca="1" si="13"/>
        <v/>
      </c>
      <c r="BL25" s="492" t="str">
        <f t="shared" ca="1" si="13"/>
        <v/>
      </c>
      <c r="BM25" s="492" t="str">
        <f t="shared" ca="1" si="13"/>
        <v/>
      </c>
      <c r="BN25" s="493" t="str">
        <f t="shared" ca="1" si="15"/>
        <v/>
      </c>
      <c r="BO25" s="493" t="str">
        <f t="shared" ca="1" si="15"/>
        <v/>
      </c>
      <c r="BP25" s="493" t="str">
        <f t="shared" ca="1" si="15"/>
        <v>UBFRP 1.2-2.4</v>
      </c>
      <c r="BQ25" s="493" t="str">
        <f t="shared" ca="1" si="15"/>
        <v/>
      </c>
      <c r="BR25" s="493" t="str">
        <f t="shared" ca="1" si="15"/>
        <v/>
      </c>
      <c r="BS25" s="493" t="str">
        <f t="shared" ca="1" si="15"/>
        <v/>
      </c>
      <c r="BT25" s="492" t="str">
        <f t="shared" ca="1" si="15"/>
        <v/>
      </c>
      <c r="BU25" s="492" t="str">
        <f t="shared" ca="1" si="15"/>
        <v/>
      </c>
      <c r="BV25" s="492" t="str">
        <f t="shared" ca="1" si="15"/>
        <v>UBFRP 1.2-2.4</v>
      </c>
      <c r="BW25" s="492" t="str">
        <f t="shared" ca="1" si="15"/>
        <v/>
      </c>
      <c r="BX25" s="492" t="str">
        <f t="shared" ca="1" si="15"/>
        <v/>
      </c>
      <c r="BY25" s="492" t="str">
        <f t="shared" ca="1" si="15"/>
        <v/>
      </c>
    </row>
    <row r="26" spans="1:77" ht="15.75" customHeight="1" x14ac:dyDescent="0.25">
      <c r="A26" s="619" t="s">
        <v>488</v>
      </c>
      <c r="B26" s="3" t="s">
        <v>495</v>
      </c>
      <c r="E26" s="337">
        <v>1</v>
      </c>
      <c r="F26" s="337">
        <v>2.4</v>
      </c>
      <c r="G26" s="337">
        <v>0</v>
      </c>
      <c r="H26" s="42">
        <f t="shared" si="3"/>
        <v>0</v>
      </c>
      <c r="I26" s="42">
        <f t="shared" si="3"/>
        <v>0</v>
      </c>
      <c r="J26" s="32" t="str">
        <f t="shared" ca="1" si="4"/>
        <v>OK</v>
      </c>
      <c r="K26" s="660">
        <f>MIN(SUM(H26:H31),SUM(I26:I31))</f>
        <v>0</v>
      </c>
      <c r="L26" s="663">
        <v>0</v>
      </c>
      <c r="M26" s="666" t="str">
        <f t="shared" ref="M26" si="34">IF(K26=0,"",MAX(100,0.5*MAX(H$3,I$3)/U$15))</f>
        <v/>
      </c>
      <c r="N26" s="666" t="str">
        <f>IF(K26=0,"",MAX(M26,L26*15))</f>
        <v/>
      </c>
      <c r="O26" s="616" t="str">
        <f>IF(K26=0,"",IF(M26&lt;=K26,"OK if internal bracing line", "NG if internal bracing line"))</f>
        <v/>
      </c>
      <c r="P26" s="46"/>
      <c r="Q26" s="46"/>
      <c r="R26" s="46"/>
      <c r="S26" s="46"/>
      <c r="T26" s="46"/>
      <c r="V26" s="20">
        <f t="shared" si="5"/>
        <v>0</v>
      </c>
      <c r="W26" s="27" t="str">
        <f ca="1">INDEX(INDIRECT($AI26),$BB$9+1,W$4)</f>
        <v>None</v>
      </c>
      <c r="X26" s="27" t="str">
        <f t="shared" ref="X26:AB26" ca="1" si="35">INDEX(INDIRECT($AI26),$BB$9+1,X$4)</f>
        <v>None</v>
      </c>
      <c r="Y26" s="27">
        <f t="shared" ca="1" si="35"/>
        <v>0</v>
      </c>
      <c r="Z26" s="27">
        <f t="shared" ca="1" si="35"/>
        <v>0</v>
      </c>
      <c r="AA26" s="27">
        <f t="shared" ca="1" si="35"/>
        <v>0</v>
      </c>
      <c r="AB26" s="27">
        <f t="shared" ca="1" si="35"/>
        <v>0</v>
      </c>
      <c r="AC26" s="29">
        <f t="shared" si="7"/>
        <v>0</v>
      </c>
      <c r="AD26" s="29">
        <f t="shared" si="8"/>
        <v>0</v>
      </c>
      <c r="AE26" s="47"/>
      <c r="AF26" s="47"/>
      <c r="AG26" s="491">
        <v>17</v>
      </c>
      <c r="AH26" s="485">
        <v>1</v>
      </c>
      <c r="AI26" s="485" t="str">
        <f t="shared" si="9"/>
        <v>None</v>
      </c>
      <c r="AJ26" s="492" t="str">
        <f t="shared" ca="1" si="18"/>
        <v/>
      </c>
      <c r="AK26" s="492" t="str">
        <f t="shared" ca="1" si="18"/>
        <v/>
      </c>
      <c r="AL26" s="492" t="str">
        <f t="shared" ca="1" si="18"/>
        <v/>
      </c>
      <c r="AM26" s="492" t="str">
        <f t="shared" ca="1" si="18"/>
        <v/>
      </c>
      <c r="AN26" s="492" t="str">
        <f t="shared" ca="1" si="18"/>
        <v/>
      </c>
      <c r="AO26" s="492" t="str">
        <f t="shared" ca="1" si="18"/>
        <v/>
      </c>
      <c r="AP26" s="493" t="str">
        <f t="shared" ca="1" si="18"/>
        <v/>
      </c>
      <c r="AQ26" s="493" t="str">
        <f t="shared" ca="1" si="18"/>
        <v/>
      </c>
      <c r="AR26" s="493" t="str">
        <f t="shared" ca="1" si="18"/>
        <v/>
      </c>
      <c r="AS26" s="493" t="str">
        <f t="shared" ca="1" si="18"/>
        <v/>
      </c>
      <c r="AT26" s="493" t="str">
        <f t="shared" ca="1" si="18"/>
        <v/>
      </c>
      <c r="AU26" s="493" t="str">
        <f t="shared" ca="1" si="18"/>
        <v/>
      </c>
      <c r="AV26" s="492" t="str">
        <f t="shared" ca="1" si="12"/>
        <v/>
      </c>
      <c r="AW26" s="492" t="str">
        <f t="shared" ca="1" si="12"/>
        <v/>
      </c>
      <c r="AX26" s="492" t="str">
        <f t="shared" ca="1" si="12"/>
        <v/>
      </c>
      <c r="AY26" s="492" t="str">
        <f t="shared" ca="1" si="12"/>
        <v/>
      </c>
      <c r="AZ26" s="492" t="str">
        <f t="shared" ca="1" si="12"/>
        <v/>
      </c>
      <c r="BA26" s="492" t="str">
        <f t="shared" ca="1" si="12"/>
        <v/>
      </c>
      <c r="BB26" s="493" t="str">
        <f t="shared" ca="1" si="12"/>
        <v/>
      </c>
      <c r="BC26" s="493" t="str">
        <f t="shared" ca="1" si="12"/>
        <v/>
      </c>
      <c r="BD26" s="493" t="str">
        <f t="shared" ca="1" si="13"/>
        <v/>
      </c>
      <c r="BE26" s="493" t="str">
        <f t="shared" ca="1" si="13"/>
        <v/>
      </c>
      <c r="BF26" s="493" t="str">
        <f t="shared" ca="1" si="13"/>
        <v/>
      </c>
      <c r="BG26" s="493" t="str">
        <f t="shared" ca="1" si="13"/>
        <v/>
      </c>
      <c r="BH26" s="492" t="str">
        <f t="shared" ca="1" si="13"/>
        <v/>
      </c>
      <c r="BI26" s="492" t="str">
        <f t="shared" ca="1" si="13"/>
        <v/>
      </c>
      <c r="BJ26" s="492" t="str">
        <f t="shared" ca="1" si="13"/>
        <v/>
      </c>
      <c r="BK26" s="492" t="str">
        <f t="shared" ca="1" si="13"/>
        <v/>
      </c>
      <c r="BL26" s="492" t="str">
        <f t="shared" ca="1" si="13"/>
        <v/>
      </c>
      <c r="BM26" s="492" t="str">
        <f t="shared" ca="1" si="13"/>
        <v/>
      </c>
      <c r="BN26" s="493" t="str">
        <f t="shared" ca="1" si="15"/>
        <v/>
      </c>
      <c r="BO26" s="493" t="str">
        <f t="shared" ca="1" si="15"/>
        <v/>
      </c>
      <c r="BP26" s="493" t="str">
        <f t="shared" ca="1" si="15"/>
        <v/>
      </c>
      <c r="BQ26" s="493" t="str">
        <f t="shared" ca="1" si="15"/>
        <v/>
      </c>
      <c r="BR26" s="493" t="str">
        <f t="shared" ca="1" si="15"/>
        <v/>
      </c>
      <c r="BS26" s="493" t="str">
        <f t="shared" ca="1" si="15"/>
        <v/>
      </c>
      <c r="BT26" s="492" t="str">
        <f t="shared" ca="1" si="15"/>
        <v/>
      </c>
      <c r="BU26" s="492" t="str">
        <f t="shared" ca="1" si="15"/>
        <v/>
      </c>
      <c r="BV26" s="492" t="str">
        <f t="shared" ca="1" si="15"/>
        <v/>
      </c>
      <c r="BW26" s="492" t="str">
        <f t="shared" ca="1" si="15"/>
        <v/>
      </c>
      <c r="BX26" s="492" t="str">
        <f t="shared" ca="1" si="15"/>
        <v/>
      </c>
      <c r="BY26" s="492" t="str">
        <f t="shared" ca="1" si="15"/>
        <v/>
      </c>
    </row>
    <row r="27" spans="1:77" x14ac:dyDescent="0.25">
      <c r="A27" s="620"/>
      <c r="B27" s="3" t="s">
        <v>496</v>
      </c>
      <c r="E27" s="337">
        <v>1</v>
      </c>
      <c r="F27" s="337">
        <v>2.4</v>
      </c>
      <c r="G27" s="337">
        <v>0</v>
      </c>
      <c r="H27" s="42">
        <f t="shared" si="3"/>
        <v>0</v>
      </c>
      <c r="I27" s="42">
        <f t="shared" si="3"/>
        <v>0</v>
      </c>
      <c r="J27" s="32" t="str">
        <f t="shared" ca="1" si="4"/>
        <v>OK</v>
      </c>
      <c r="K27" s="661"/>
      <c r="L27" s="664"/>
      <c r="M27" s="667"/>
      <c r="N27" s="667"/>
      <c r="O27" s="617"/>
      <c r="P27" s="46"/>
      <c r="Q27" s="46"/>
      <c r="R27" s="46"/>
      <c r="S27" s="46"/>
      <c r="T27" s="46"/>
      <c r="V27" s="20">
        <f t="shared" si="5"/>
        <v>0</v>
      </c>
      <c r="W27" s="27" t="str">
        <f ca="1">INDEX(INDIRECT($AI27),$BC$9+1,W$4)</f>
        <v>None</v>
      </c>
      <c r="X27" s="27" t="str">
        <f t="shared" ref="X27:AB27" ca="1" si="36">INDEX(INDIRECT($AI27),$BC$9+1,X$4)</f>
        <v>None</v>
      </c>
      <c r="Y27" s="27">
        <f t="shared" ca="1" si="36"/>
        <v>0</v>
      </c>
      <c r="Z27" s="27">
        <f t="shared" ca="1" si="36"/>
        <v>0</v>
      </c>
      <c r="AA27" s="27">
        <f t="shared" ca="1" si="36"/>
        <v>0</v>
      </c>
      <c r="AB27" s="27">
        <f t="shared" ca="1" si="36"/>
        <v>0</v>
      </c>
      <c r="AC27" s="29">
        <f t="shared" si="7"/>
        <v>0</v>
      </c>
      <c r="AD27" s="29">
        <f t="shared" si="8"/>
        <v>0</v>
      </c>
      <c r="AE27" s="47"/>
      <c r="AF27" s="47"/>
      <c r="AG27" s="491">
        <v>18</v>
      </c>
      <c r="AH27" s="485">
        <v>1</v>
      </c>
      <c r="AI27" s="485" t="str">
        <f t="shared" si="9"/>
        <v>None</v>
      </c>
      <c r="AJ27" s="492" t="str">
        <f t="shared" ca="1" si="18"/>
        <v/>
      </c>
      <c r="AK27" s="492" t="str">
        <f t="shared" ca="1" si="18"/>
        <v/>
      </c>
      <c r="AL27" s="492" t="str">
        <f t="shared" ca="1" si="18"/>
        <v/>
      </c>
      <c r="AM27" s="492" t="str">
        <f t="shared" ca="1" si="18"/>
        <v/>
      </c>
      <c r="AN27" s="492" t="str">
        <f t="shared" ca="1" si="18"/>
        <v/>
      </c>
      <c r="AO27" s="492" t="str">
        <f t="shared" ca="1" si="18"/>
        <v/>
      </c>
      <c r="AP27" s="493" t="str">
        <f t="shared" ca="1" si="18"/>
        <v/>
      </c>
      <c r="AQ27" s="493" t="str">
        <f t="shared" ca="1" si="18"/>
        <v/>
      </c>
      <c r="AR27" s="493" t="str">
        <f t="shared" ca="1" si="18"/>
        <v/>
      </c>
      <c r="AS27" s="493" t="str">
        <f t="shared" ca="1" si="18"/>
        <v/>
      </c>
      <c r="AT27" s="493" t="str">
        <f t="shared" ca="1" si="18"/>
        <v/>
      </c>
      <c r="AU27" s="493" t="str">
        <f t="shared" ca="1" si="18"/>
        <v/>
      </c>
      <c r="AV27" s="492" t="str">
        <f t="shared" ca="1" si="18"/>
        <v/>
      </c>
      <c r="AW27" s="492" t="str">
        <f t="shared" ca="1" si="18"/>
        <v/>
      </c>
      <c r="AX27" s="492" t="str">
        <f t="shared" ca="1" si="18"/>
        <v/>
      </c>
      <c r="AY27" s="492" t="str">
        <f t="shared" ca="1" si="18"/>
        <v/>
      </c>
      <c r="AZ27" s="492" t="str">
        <f t="shared" ref="AV27:BK41" ca="1" si="37">IF(INDEX(INDIRECT(AZ$7),$AG27,2)="","",INDEX(INDIRECT(AZ$7),$AG27,2))</f>
        <v/>
      </c>
      <c r="BA27" s="492" t="str">
        <f t="shared" ca="1" si="37"/>
        <v/>
      </c>
      <c r="BB27" s="493" t="str">
        <f t="shared" ca="1" si="37"/>
        <v/>
      </c>
      <c r="BC27" s="493" t="str">
        <f t="shared" ca="1" si="37"/>
        <v/>
      </c>
      <c r="BD27" s="493" t="str">
        <f t="shared" ca="1" si="37"/>
        <v/>
      </c>
      <c r="BE27" s="493" t="str">
        <f t="shared" ca="1" si="37"/>
        <v/>
      </c>
      <c r="BF27" s="493" t="str">
        <f t="shared" ca="1" si="37"/>
        <v/>
      </c>
      <c r="BG27" s="493" t="str">
        <f t="shared" ca="1" si="37"/>
        <v/>
      </c>
      <c r="BH27" s="492" t="str">
        <f t="shared" ca="1" si="37"/>
        <v/>
      </c>
      <c r="BI27" s="492" t="str">
        <f t="shared" ca="1" si="37"/>
        <v/>
      </c>
      <c r="BJ27" s="492" t="str">
        <f t="shared" ca="1" si="37"/>
        <v/>
      </c>
      <c r="BK27" s="492" t="str">
        <f t="shared" ca="1" si="37"/>
        <v/>
      </c>
      <c r="BL27" s="492" t="str">
        <f t="shared" ref="BL27:BY41" ca="1" si="38">IF(INDEX(INDIRECT(BL$7),$AG27,2)="","",INDEX(INDIRECT(BL$7),$AG27,2))</f>
        <v/>
      </c>
      <c r="BM27" s="492" t="str">
        <f t="shared" ca="1" si="38"/>
        <v/>
      </c>
      <c r="BN27" s="493" t="str">
        <f t="shared" ca="1" si="38"/>
        <v/>
      </c>
      <c r="BO27" s="493" t="str">
        <f t="shared" ca="1" si="38"/>
        <v/>
      </c>
      <c r="BP27" s="493" t="str">
        <f t="shared" ca="1" si="38"/>
        <v/>
      </c>
      <c r="BQ27" s="493" t="str">
        <f t="shared" ca="1" si="38"/>
        <v/>
      </c>
      <c r="BR27" s="493" t="str">
        <f t="shared" ca="1" si="38"/>
        <v/>
      </c>
      <c r="BS27" s="493" t="str">
        <f t="shared" ca="1" si="38"/>
        <v/>
      </c>
      <c r="BT27" s="492" t="str">
        <f t="shared" ca="1" si="38"/>
        <v/>
      </c>
      <c r="BU27" s="492" t="str">
        <f t="shared" ca="1" si="38"/>
        <v/>
      </c>
      <c r="BV27" s="492" t="str">
        <f t="shared" ca="1" si="38"/>
        <v/>
      </c>
      <c r="BW27" s="492" t="str">
        <f t="shared" ca="1" si="38"/>
        <v/>
      </c>
      <c r="BX27" s="492" t="str">
        <f t="shared" ca="1" si="38"/>
        <v/>
      </c>
      <c r="BY27" s="492" t="str">
        <f t="shared" ca="1" si="38"/>
        <v/>
      </c>
    </row>
    <row r="28" spans="1:77" x14ac:dyDescent="0.25">
      <c r="A28" s="620"/>
      <c r="B28" s="3" t="s">
        <v>497</v>
      </c>
      <c r="E28" s="337">
        <v>1</v>
      </c>
      <c r="F28" s="337">
        <v>2.4</v>
      </c>
      <c r="G28" s="337">
        <v>0</v>
      </c>
      <c r="H28" s="42">
        <f t="shared" si="3"/>
        <v>0</v>
      </c>
      <c r="I28" s="42">
        <f t="shared" si="3"/>
        <v>0</v>
      </c>
      <c r="J28" s="32" t="str">
        <f t="shared" ca="1" si="4"/>
        <v>OK</v>
      </c>
      <c r="K28" s="661"/>
      <c r="L28" s="664"/>
      <c r="M28" s="667"/>
      <c r="N28" s="667"/>
      <c r="O28" s="617"/>
      <c r="P28" s="46"/>
      <c r="Q28" s="46"/>
      <c r="R28" s="46"/>
      <c r="S28" s="46"/>
      <c r="T28" s="46"/>
      <c r="V28" s="20">
        <f t="shared" si="5"/>
        <v>0</v>
      </c>
      <c r="W28" s="27" t="str">
        <f ca="1">INDEX(INDIRECT($AI28),$BD$9+1,W$4)</f>
        <v>None</v>
      </c>
      <c r="X28" s="27" t="str">
        <f t="shared" ref="X28:AB28" ca="1" si="39">INDEX(INDIRECT($AI28),$BD$9+1,X$4)</f>
        <v>None</v>
      </c>
      <c r="Y28" s="27">
        <f t="shared" ca="1" si="39"/>
        <v>0</v>
      </c>
      <c r="Z28" s="27">
        <f t="shared" ca="1" si="39"/>
        <v>0</v>
      </c>
      <c r="AA28" s="27">
        <f t="shared" ca="1" si="39"/>
        <v>0</v>
      </c>
      <c r="AB28" s="27">
        <f t="shared" ca="1" si="39"/>
        <v>0</v>
      </c>
      <c r="AC28" s="29">
        <f t="shared" si="7"/>
        <v>0</v>
      </c>
      <c r="AD28" s="29">
        <f t="shared" si="8"/>
        <v>0</v>
      </c>
      <c r="AE28" s="47"/>
      <c r="AF28" s="47"/>
      <c r="AG28" s="491">
        <v>19</v>
      </c>
      <c r="AH28" s="485">
        <v>1</v>
      </c>
      <c r="AI28" s="485" t="str">
        <f t="shared" si="9"/>
        <v>None</v>
      </c>
      <c r="AJ28" s="492" t="str">
        <f t="shared" ref="AJ28:AU41" ca="1" si="40">IF(INDEX(INDIRECT(AJ$7),$AG28,2)="","",INDEX(INDIRECT(AJ$7),$AG28,2))</f>
        <v/>
      </c>
      <c r="AK28" s="492" t="str">
        <f t="shared" ca="1" si="40"/>
        <v/>
      </c>
      <c r="AL28" s="492" t="str">
        <f t="shared" ca="1" si="40"/>
        <v/>
      </c>
      <c r="AM28" s="492" t="str">
        <f t="shared" ca="1" si="40"/>
        <v/>
      </c>
      <c r="AN28" s="492" t="str">
        <f t="shared" ca="1" si="40"/>
        <v/>
      </c>
      <c r="AO28" s="492" t="str">
        <f t="shared" ca="1" si="40"/>
        <v/>
      </c>
      <c r="AP28" s="493" t="str">
        <f t="shared" ca="1" si="40"/>
        <v/>
      </c>
      <c r="AQ28" s="493" t="str">
        <f t="shared" ca="1" si="40"/>
        <v/>
      </c>
      <c r="AR28" s="493" t="str">
        <f t="shared" ca="1" si="40"/>
        <v/>
      </c>
      <c r="AS28" s="493" t="str">
        <f t="shared" ca="1" si="40"/>
        <v/>
      </c>
      <c r="AT28" s="493" t="str">
        <f t="shared" ca="1" si="40"/>
        <v/>
      </c>
      <c r="AU28" s="493" t="str">
        <f t="shared" ca="1" si="40"/>
        <v/>
      </c>
      <c r="AV28" s="492" t="str">
        <f t="shared" ca="1" si="37"/>
        <v/>
      </c>
      <c r="AW28" s="492" t="str">
        <f t="shared" ca="1" si="37"/>
        <v/>
      </c>
      <c r="AX28" s="492" t="str">
        <f t="shared" ca="1" si="37"/>
        <v/>
      </c>
      <c r="AY28" s="492" t="str">
        <f t="shared" ca="1" si="37"/>
        <v/>
      </c>
      <c r="AZ28" s="492" t="str">
        <f t="shared" ca="1" si="37"/>
        <v/>
      </c>
      <c r="BA28" s="492" t="str">
        <f t="shared" ca="1" si="37"/>
        <v/>
      </c>
      <c r="BB28" s="493" t="str">
        <f t="shared" ca="1" si="37"/>
        <v/>
      </c>
      <c r="BC28" s="493" t="str">
        <f t="shared" ca="1" si="37"/>
        <v/>
      </c>
      <c r="BD28" s="493" t="str">
        <f t="shared" ca="1" si="37"/>
        <v/>
      </c>
      <c r="BE28" s="493" t="str">
        <f t="shared" ca="1" si="37"/>
        <v/>
      </c>
      <c r="BF28" s="493" t="str">
        <f t="shared" ca="1" si="37"/>
        <v/>
      </c>
      <c r="BG28" s="493" t="str">
        <f t="shared" ca="1" si="37"/>
        <v/>
      </c>
      <c r="BH28" s="492" t="str">
        <f t="shared" ca="1" si="37"/>
        <v/>
      </c>
      <c r="BI28" s="492" t="str">
        <f t="shared" ca="1" si="37"/>
        <v/>
      </c>
      <c r="BJ28" s="492" t="str">
        <f t="shared" ca="1" si="37"/>
        <v/>
      </c>
      <c r="BK28" s="492" t="str">
        <f t="shared" ca="1" si="37"/>
        <v/>
      </c>
      <c r="BL28" s="492" t="str">
        <f t="shared" ca="1" si="38"/>
        <v/>
      </c>
      <c r="BM28" s="492" t="str">
        <f t="shared" ca="1" si="38"/>
        <v/>
      </c>
      <c r="BN28" s="493" t="str">
        <f t="shared" ca="1" si="38"/>
        <v/>
      </c>
      <c r="BO28" s="493" t="str">
        <f t="shared" ca="1" si="38"/>
        <v/>
      </c>
      <c r="BP28" s="493" t="str">
        <f t="shared" ca="1" si="38"/>
        <v/>
      </c>
      <c r="BQ28" s="493" t="str">
        <f t="shared" ca="1" si="38"/>
        <v/>
      </c>
      <c r="BR28" s="493" t="str">
        <f t="shared" ca="1" si="38"/>
        <v/>
      </c>
      <c r="BS28" s="493" t="str">
        <f t="shared" ca="1" si="38"/>
        <v/>
      </c>
      <c r="BT28" s="492" t="str">
        <f t="shared" ca="1" si="38"/>
        <v/>
      </c>
      <c r="BU28" s="492" t="str">
        <f t="shared" ca="1" si="38"/>
        <v/>
      </c>
      <c r="BV28" s="492" t="str">
        <f t="shared" ca="1" si="38"/>
        <v/>
      </c>
      <c r="BW28" s="492" t="str">
        <f t="shared" ca="1" si="38"/>
        <v/>
      </c>
      <c r="BX28" s="492" t="str">
        <f t="shared" ca="1" si="38"/>
        <v/>
      </c>
      <c r="BY28" s="492" t="str">
        <f t="shared" ca="1" si="38"/>
        <v/>
      </c>
    </row>
    <row r="29" spans="1:77" ht="15" customHeight="1" x14ac:dyDescent="0.25">
      <c r="A29" s="620"/>
      <c r="B29" s="3" t="s">
        <v>498</v>
      </c>
      <c r="E29" s="337">
        <v>1</v>
      </c>
      <c r="F29" s="337">
        <v>2.4</v>
      </c>
      <c r="G29" s="337">
        <v>0</v>
      </c>
      <c r="H29" s="42">
        <f t="shared" si="3"/>
        <v>0</v>
      </c>
      <c r="I29" s="42">
        <f t="shared" si="3"/>
        <v>0</v>
      </c>
      <c r="J29" s="32" t="str">
        <f t="shared" ca="1" si="4"/>
        <v>OK</v>
      </c>
      <c r="K29" s="661"/>
      <c r="L29" s="664"/>
      <c r="M29" s="667"/>
      <c r="N29" s="667"/>
      <c r="O29" s="616" t="str">
        <f>IF(K26=0,"",IF(N26&lt;=K26,"OK if external bracing line", "NG if external bracing line"))</f>
        <v/>
      </c>
      <c r="P29" s="46"/>
      <c r="Q29" s="46"/>
      <c r="R29" s="46"/>
      <c r="S29" s="46"/>
      <c r="T29" s="46"/>
      <c r="V29" s="20">
        <f t="shared" si="5"/>
        <v>0</v>
      </c>
      <c r="W29" s="27" t="str">
        <f ca="1">INDEX(INDIRECT($AI29),$BE$9+1,W$4)</f>
        <v>None</v>
      </c>
      <c r="X29" s="27" t="str">
        <f t="shared" ref="X29:AB29" ca="1" si="41">INDEX(INDIRECT($AI29),$BE$9+1,X$4)</f>
        <v>None</v>
      </c>
      <c r="Y29" s="27">
        <f t="shared" ca="1" si="41"/>
        <v>0</v>
      </c>
      <c r="Z29" s="27">
        <f t="shared" ca="1" si="41"/>
        <v>0</v>
      </c>
      <c r="AA29" s="27">
        <f t="shared" ca="1" si="41"/>
        <v>0</v>
      </c>
      <c r="AB29" s="27">
        <f t="shared" ca="1" si="41"/>
        <v>0</v>
      </c>
      <c r="AC29" s="29">
        <f t="shared" si="7"/>
        <v>0</v>
      </c>
      <c r="AD29" s="29">
        <f t="shared" si="8"/>
        <v>0</v>
      </c>
      <c r="AE29" s="47"/>
      <c r="AF29" s="47"/>
      <c r="AG29" s="491">
        <v>20</v>
      </c>
      <c r="AH29" s="485">
        <v>1</v>
      </c>
      <c r="AI29" s="485" t="str">
        <f t="shared" si="9"/>
        <v>None</v>
      </c>
      <c r="AJ29" s="492" t="str">
        <f t="shared" ca="1" si="40"/>
        <v/>
      </c>
      <c r="AK29" s="492" t="str">
        <f t="shared" ca="1" si="40"/>
        <v/>
      </c>
      <c r="AL29" s="492" t="str">
        <f t="shared" ca="1" si="40"/>
        <v/>
      </c>
      <c r="AM29" s="492" t="str">
        <f t="shared" ca="1" si="40"/>
        <v/>
      </c>
      <c r="AN29" s="492" t="str">
        <f t="shared" ca="1" si="40"/>
        <v/>
      </c>
      <c r="AO29" s="492" t="str">
        <f t="shared" ca="1" si="40"/>
        <v/>
      </c>
      <c r="AP29" s="493" t="str">
        <f t="shared" ca="1" si="40"/>
        <v/>
      </c>
      <c r="AQ29" s="493" t="str">
        <f t="shared" ca="1" si="40"/>
        <v/>
      </c>
      <c r="AR29" s="493" t="str">
        <f t="shared" ca="1" si="40"/>
        <v/>
      </c>
      <c r="AS29" s="493" t="str">
        <f t="shared" ca="1" si="40"/>
        <v/>
      </c>
      <c r="AT29" s="493" t="str">
        <f t="shared" ca="1" si="40"/>
        <v/>
      </c>
      <c r="AU29" s="493" t="str">
        <f t="shared" ca="1" si="40"/>
        <v/>
      </c>
      <c r="AV29" s="492" t="str">
        <f t="shared" ca="1" si="37"/>
        <v/>
      </c>
      <c r="AW29" s="492" t="str">
        <f t="shared" ca="1" si="37"/>
        <v/>
      </c>
      <c r="AX29" s="492" t="str">
        <f t="shared" ca="1" si="37"/>
        <v/>
      </c>
      <c r="AY29" s="492" t="str">
        <f t="shared" ca="1" si="37"/>
        <v/>
      </c>
      <c r="AZ29" s="492" t="str">
        <f t="shared" ca="1" si="37"/>
        <v/>
      </c>
      <c r="BA29" s="492" t="str">
        <f t="shared" ca="1" si="37"/>
        <v/>
      </c>
      <c r="BB29" s="493" t="str">
        <f t="shared" ca="1" si="37"/>
        <v/>
      </c>
      <c r="BC29" s="493" t="str">
        <f t="shared" ca="1" si="37"/>
        <v/>
      </c>
      <c r="BD29" s="493" t="str">
        <f t="shared" ca="1" si="37"/>
        <v/>
      </c>
      <c r="BE29" s="493" t="str">
        <f t="shared" ca="1" si="37"/>
        <v/>
      </c>
      <c r="BF29" s="493" t="str">
        <f t="shared" ca="1" si="37"/>
        <v/>
      </c>
      <c r="BG29" s="493" t="str">
        <f t="shared" ca="1" si="37"/>
        <v/>
      </c>
      <c r="BH29" s="492" t="str">
        <f t="shared" ca="1" si="37"/>
        <v/>
      </c>
      <c r="BI29" s="492" t="str">
        <f t="shared" ca="1" si="37"/>
        <v/>
      </c>
      <c r="BJ29" s="492" t="str">
        <f t="shared" ca="1" si="37"/>
        <v/>
      </c>
      <c r="BK29" s="492" t="str">
        <f t="shared" ca="1" si="37"/>
        <v/>
      </c>
      <c r="BL29" s="492" t="str">
        <f t="shared" ca="1" si="38"/>
        <v/>
      </c>
      <c r="BM29" s="492" t="str">
        <f t="shared" ca="1" si="38"/>
        <v/>
      </c>
      <c r="BN29" s="493" t="str">
        <f t="shared" ca="1" si="38"/>
        <v/>
      </c>
      <c r="BO29" s="493" t="str">
        <f t="shared" ca="1" si="38"/>
        <v/>
      </c>
      <c r="BP29" s="493" t="str">
        <f t="shared" ca="1" si="38"/>
        <v/>
      </c>
      <c r="BQ29" s="493" t="str">
        <f t="shared" ca="1" si="38"/>
        <v/>
      </c>
      <c r="BR29" s="493" t="str">
        <f t="shared" ca="1" si="38"/>
        <v/>
      </c>
      <c r="BS29" s="493" t="str">
        <f t="shared" ca="1" si="38"/>
        <v/>
      </c>
      <c r="BT29" s="492" t="str">
        <f t="shared" ca="1" si="38"/>
        <v/>
      </c>
      <c r="BU29" s="492" t="str">
        <f t="shared" ca="1" si="38"/>
        <v/>
      </c>
      <c r="BV29" s="492" t="str">
        <f t="shared" ca="1" si="38"/>
        <v/>
      </c>
      <c r="BW29" s="492" t="str">
        <f t="shared" ca="1" si="38"/>
        <v/>
      </c>
      <c r="BX29" s="492" t="str">
        <f t="shared" ca="1" si="38"/>
        <v/>
      </c>
      <c r="BY29" s="492" t="str">
        <f t="shared" ca="1" si="38"/>
        <v/>
      </c>
    </row>
    <row r="30" spans="1:77" x14ac:dyDescent="0.25">
      <c r="A30" s="620"/>
      <c r="B30" s="3" t="s">
        <v>499</v>
      </c>
      <c r="E30" s="337">
        <v>1</v>
      </c>
      <c r="F30" s="337">
        <v>2.4</v>
      </c>
      <c r="G30" s="337">
        <v>0</v>
      </c>
      <c r="H30" s="42">
        <f t="shared" si="3"/>
        <v>0</v>
      </c>
      <c r="I30" s="42">
        <f t="shared" si="3"/>
        <v>0</v>
      </c>
      <c r="J30" s="32" t="str">
        <f t="shared" ca="1" si="4"/>
        <v>OK</v>
      </c>
      <c r="K30" s="661"/>
      <c r="L30" s="664"/>
      <c r="M30" s="667"/>
      <c r="N30" s="667"/>
      <c r="O30" s="617"/>
      <c r="P30" s="46"/>
      <c r="Q30" s="46"/>
      <c r="R30" s="46"/>
      <c r="S30" s="46"/>
      <c r="T30" s="46"/>
      <c r="V30" s="20">
        <f t="shared" si="5"/>
        <v>0</v>
      </c>
      <c r="W30" s="27" t="str">
        <f ca="1">INDEX(INDIRECT($AI30),$BF$9+1,W$4)</f>
        <v>None</v>
      </c>
      <c r="X30" s="27" t="str">
        <f t="shared" ref="X30:AB30" ca="1" si="42">INDEX(INDIRECT($AI30),$BF$9+1,X$4)</f>
        <v>None</v>
      </c>
      <c r="Y30" s="27">
        <f t="shared" ca="1" si="42"/>
        <v>0</v>
      </c>
      <c r="Z30" s="27">
        <f t="shared" ca="1" si="42"/>
        <v>0</v>
      </c>
      <c r="AA30" s="27">
        <f t="shared" ca="1" si="42"/>
        <v>0</v>
      </c>
      <c r="AB30" s="27">
        <f t="shared" ca="1" si="42"/>
        <v>0</v>
      </c>
      <c r="AC30" s="29">
        <f t="shared" si="7"/>
        <v>0</v>
      </c>
      <c r="AD30" s="29">
        <f t="shared" si="8"/>
        <v>0</v>
      </c>
      <c r="AE30" s="47"/>
      <c r="AF30" s="47"/>
      <c r="AG30" s="491">
        <v>21</v>
      </c>
      <c r="AH30" s="485">
        <v>1</v>
      </c>
      <c r="AI30" s="485" t="str">
        <f t="shared" si="9"/>
        <v>None</v>
      </c>
      <c r="AJ30" s="492" t="str">
        <f t="shared" ca="1" si="40"/>
        <v/>
      </c>
      <c r="AK30" s="492" t="str">
        <f t="shared" ca="1" si="40"/>
        <v/>
      </c>
      <c r="AL30" s="492" t="str">
        <f t="shared" ca="1" si="40"/>
        <v/>
      </c>
      <c r="AM30" s="492" t="str">
        <f t="shared" ca="1" si="40"/>
        <v/>
      </c>
      <c r="AN30" s="492" t="str">
        <f t="shared" ca="1" si="40"/>
        <v/>
      </c>
      <c r="AO30" s="492" t="str">
        <f t="shared" ca="1" si="40"/>
        <v/>
      </c>
      <c r="AP30" s="493" t="str">
        <f t="shared" ca="1" si="40"/>
        <v/>
      </c>
      <c r="AQ30" s="493" t="str">
        <f t="shared" ca="1" si="40"/>
        <v/>
      </c>
      <c r="AR30" s="493" t="str">
        <f t="shared" ca="1" si="40"/>
        <v/>
      </c>
      <c r="AS30" s="493" t="str">
        <f t="shared" ca="1" si="40"/>
        <v/>
      </c>
      <c r="AT30" s="493" t="str">
        <f t="shared" ca="1" si="40"/>
        <v/>
      </c>
      <c r="AU30" s="493" t="str">
        <f t="shared" ca="1" si="40"/>
        <v/>
      </c>
      <c r="AV30" s="492" t="str">
        <f t="shared" ca="1" si="37"/>
        <v/>
      </c>
      <c r="AW30" s="492" t="str">
        <f t="shared" ca="1" si="37"/>
        <v/>
      </c>
      <c r="AX30" s="492" t="str">
        <f t="shared" ca="1" si="37"/>
        <v/>
      </c>
      <c r="AY30" s="492" t="str">
        <f t="shared" ca="1" si="37"/>
        <v/>
      </c>
      <c r="AZ30" s="492" t="str">
        <f t="shared" ca="1" si="37"/>
        <v/>
      </c>
      <c r="BA30" s="492" t="str">
        <f t="shared" ca="1" si="37"/>
        <v/>
      </c>
      <c r="BB30" s="493" t="str">
        <f t="shared" ca="1" si="37"/>
        <v/>
      </c>
      <c r="BC30" s="493" t="str">
        <f t="shared" ca="1" si="37"/>
        <v/>
      </c>
      <c r="BD30" s="493" t="str">
        <f t="shared" ca="1" si="37"/>
        <v/>
      </c>
      <c r="BE30" s="493" t="str">
        <f t="shared" ca="1" si="37"/>
        <v/>
      </c>
      <c r="BF30" s="493" t="str">
        <f t="shared" ca="1" si="37"/>
        <v/>
      </c>
      <c r="BG30" s="493" t="str">
        <f t="shared" ca="1" si="37"/>
        <v/>
      </c>
      <c r="BH30" s="492" t="str">
        <f t="shared" ca="1" si="37"/>
        <v/>
      </c>
      <c r="BI30" s="492" t="str">
        <f t="shared" ca="1" si="37"/>
        <v/>
      </c>
      <c r="BJ30" s="492" t="str">
        <f t="shared" ca="1" si="37"/>
        <v/>
      </c>
      <c r="BK30" s="492" t="str">
        <f t="shared" ca="1" si="37"/>
        <v/>
      </c>
      <c r="BL30" s="492" t="str">
        <f t="shared" ca="1" si="38"/>
        <v/>
      </c>
      <c r="BM30" s="492" t="str">
        <f t="shared" ca="1" si="38"/>
        <v/>
      </c>
      <c r="BN30" s="493" t="str">
        <f t="shared" ca="1" si="38"/>
        <v/>
      </c>
      <c r="BO30" s="493" t="str">
        <f t="shared" ca="1" si="38"/>
        <v/>
      </c>
      <c r="BP30" s="493" t="str">
        <f t="shared" ca="1" si="38"/>
        <v/>
      </c>
      <c r="BQ30" s="493" t="str">
        <f t="shared" ca="1" si="38"/>
        <v/>
      </c>
      <c r="BR30" s="493" t="str">
        <f t="shared" ca="1" si="38"/>
        <v/>
      </c>
      <c r="BS30" s="493" t="str">
        <f t="shared" ca="1" si="38"/>
        <v/>
      </c>
      <c r="BT30" s="492" t="str">
        <f t="shared" ca="1" si="38"/>
        <v/>
      </c>
      <c r="BU30" s="492" t="str">
        <f t="shared" ca="1" si="38"/>
        <v/>
      </c>
      <c r="BV30" s="492" t="str">
        <f t="shared" ca="1" si="38"/>
        <v/>
      </c>
      <c r="BW30" s="492" t="str">
        <f t="shared" ca="1" si="38"/>
        <v/>
      </c>
      <c r="BX30" s="492" t="str">
        <f t="shared" ca="1" si="38"/>
        <v/>
      </c>
      <c r="BY30" s="492" t="str">
        <f t="shared" ca="1" si="38"/>
        <v/>
      </c>
    </row>
    <row r="31" spans="1:77" x14ac:dyDescent="0.25">
      <c r="A31" s="620"/>
      <c r="B31" s="3" t="s">
        <v>500</v>
      </c>
      <c r="E31" s="337">
        <v>1</v>
      </c>
      <c r="F31" s="337">
        <v>2.4</v>
      </c>
      <c r="G31" s="337">
        <v>0</v>
      </c>
      <c r="H31" s="42">
        <f t="shared" si="3"/>
        <v>0</v>
      </c>
      <c r="I31" s="42">
        <f t="shared" si="3"/>
        <v>0</v>
      </c>
      <c r="J31" s="32" t="str">
        <f t="shared" ca="1" si="4"/>
        <v>OK</v>
      </c>
      <c r="K31" s="662"/>
      <c r="L31" s="665"/>
      <c r="M31" s="668"/>
      <c r="N31" s="668"/>
      <c r="O31" s="617"/>
      <c r="P31" s="46"/>
      <c r="Q31" s="46"/>
      <c r="R31" s="46"/>
      <c r="S31" s="46"/>
      <c r="T31" s="46"/>
      <c r="V31" s="20">
        <f t="shared" si="5"/>
        <v>0</v>
      </c>
      <c r="W31" s="27" t="str">
        <f ca="1">INDEX(INDIRECT($AI31),$BG$9+1,W$4)</f>
        <v>None</v>
      </c>
      <c r="X31" s="27" t="str">
        <f t="shared" ref="X31:AB31" ca="1" si="43">INDEX(INDIRECT($AI31),$BG$9+1,X$4)</f>
        <v>None</v>
      </c>
      <c r="Y31" s="27">
        <f t="shared" ca="1" si="43"/>
        <v>0</v>
      </c>
      <c r="Z31" s="27">
        <f t="shared" ca="1" si="43"/>
        <v>0</v>
      </c>
      <c r="AA31" s="27">
        <f t="shared" ca="1" si="43"/>
        <v>0</v>
      </c>
      <c r="AB31" s="27">
        <f t="shared" ca="1" si="43"/>
        <v>0</v>
      </c>
      <c r="AC31" s="29">
        <f t="shared" si="7"/>
        <v>0</v>
      </c>
      <c r="AD31" s="29">
        <f t="shared" si="8"/>
        <v>0</v>
      </c>
      <c r="AE31" s="47"/>
      <c r="AF31" s="47"/>
      <c r="AG31" s="491">
        <v>22</v>
      </c>
      <c r="AH31" s="485">
        <v>1</v>
      </c>
      <c r="AI31" s="485" t="str">
        <f t="shared" si="9"/>
        <v>None</v>
      </c>
      <c r="AJ31" s="492" t="str">
        <f t="shared" ca="1" si="40"/>
        <v/>
      </c>
      <c r="AK31" s="492" t="str">
        <f t="shared" ca="1" si="40"/>
        <v/>
      </c>
      <c r="AL31" s="492" t="str">
        <f t="shared" ca="1" si="40"/>
        <v/>
      </c>
      <c r="AM31" s="492" t="str">
        <f t="shared" ca="1" si="40"/>
        <v/>
      </c>
      <c r="AN31" s="492" t="str">
        <f t="shared" ca="1" si="40"/>
        <v/>
      </c>
      <c r="AO31" s="492" t="str">
        <f t="shared" ca="1" si="40"/>
        <v/>
      </c>
      <c r="AP31" s="493" t="str">
        <f t="shared" ca="1" si="40"/>
        <v/>
      </c>
      <c r="AQ31" s="493" t="str">
        <f t="shared" ca="1" si="40"/>
        <v/>
      </c>
      <c r="AR31" s="493" t="str">
        <f t="shared" ca="1" si="40"/>
        <v/>
      </c>
      <c r="AS31" s="493" t="str">
        <f t="shared" ca="1" si="40"/>
        <v/>
      </c>
      <c r="AT31" s="493" t="str">
        <f t="shared" ca="1" si="40"/>
        <v/>
      </c>
      <c r="AU31" s="493" t="str">
        <f t="shared" ca="1" si="40"/>
        <v/>
      </c>
      <c r="AV31" s="492" t="str">
        <f t="shared" ca="1" si="37"/>
        <v/>
      </c>
      <c r="AW31" s="492" t="str">
        <f t="shared" ca="1" si="37"/>
        <v/>
      </c>
      <c r="AX31" s="492" t="str">
        <f t="shared" ca="1" si="37"/>
        <v/>
      </c>
      <c r="AY31" s="492" t="str">
        <f t="shared" ca="1" si="37"/>
        <v/>
      </c>
      <c r="AZ31" s="492" t="str">
        <f t="shared" ca="1" si="37"/>
        <v/>
      </c>
      <c r="BA31" s="492" t="str">
        <f t="shared" ca="1" si="37"/>
        <v/>
      </c>
      <c r="BB31" s="493" t="str">
        <f t="shared" ca="1" si="37"/>
        <v/>
      </c>
      <c r="BC31" s="493" t="str">
        <f t="shared" ca="1" si="37"/>
        <v/>
      </c>
      <c r="BD31" s="493" t="str">
        <f t="shared" ca="1" si="37"/>
        <v/>
      </c>
      <c r="BE31" s="493" t="str">
        <f t="shared" ca="1" si="37"/>
        <v/>
      </c>
      <c r="BF31" s="493" t="str">
        <f t="shared" ca="1" si="37"/>
        <v/>
      </c>
      <c r="BG31" s="493" t="str">
        <f t="shared" ca="1" si="37"/>
        <v/>
      </c>
      <c r="BH31" s="492" t="str">
        <f t="shared" ca="1" si="37"/>
        <v/>
      </c>
      <c r="BI31" s="492" t="str">
        <f t="shared" ca="1" si="37"/>
        <v/>
      </c>
      <c r="BJ31" s="492" t="str">
        <f t="shared" ca="1" si="37"/>
        <v/>
      </c>
      <c r="BK31" s="492" t="str">
        <f t="shared" ca="1" si="37"/>
        <v/>
      </c>
      <c r="BL31" s="492" t="str">
        <f t="shared" ca="1" si="38"/>
        <v/>
      </c>
      <c r="BM31" s="492" t="str">
        <f t="shared" ca="1" si="38"/>
        <v/>
      </c>
      <c r="BN31" s="493" t="str">
        <f t="shared" ca="1" si="38"/>
        <v/>
      </c>
      <c r="BO31" s="493" t="str">
        <f t="shared" ca="1" si="38"/>
        <v/>
      </c>
      <c r="BP31" s="493" t="str">
        <f t="shared" ca="1" si="38"/>
        <v/>
      </c>
      <c r="BQ31" s="493" t="str">
        <f t="shared" ca="1" si="38"/>
        <v/>
      </c>
      <c r="BR31" s="493" t="str">
        <f t="shared" ca="1" si="38"/>
        <v/>
      </c>
      <c r="BS31" s="493" t="str">
        <f t="shared" ca="1" si="38"/>
        <v/>
      </c>
      <c r="BT31" s="492" t="str">
        <f t="shared" ca="1" si="38"/>
        <v/>
      </c>
      <c r="BU31" s="492" t="str">
        <f t="shared" ca="1" si="38"/>
        <v/>
      </c>
      <c r="BV31" s="492" t="str">
        <f t="shared" ca="1" si="38"/>
        <v/>
      </c>
      <c r="BW31" s="492" t="str">
        <f t="shared" ca="1" si="38"/>
        <v/>
      </c>
      <c r="BX31" s="492" t="str">
        <f t="shared" ca="1" si="38"/>
        <v/>
      </c>
      <c r="BY31" s="492" t="str">
        <f t="shared" ca="1" si="38"/>
        <v/>
      </c>
    </row>
    <row r="32" spans="1:77" ht="15.75" customHeight="1" x14ac:dyDescent="0.25">
      <c r="A32" s="619" t="s">
        <v>489</v>
      </c>
      <c r="B32" s="3" t="s">
        <v>67</v>
      </c>
      <c r="E32" s="337">
        <v>1</v>
      </c>
      <c r="F32" s="337">
        <v>2.4</v>
      </c>
      <c r="G32" s="337">
        <v>0</v>
      </c>
      <c r="H32" s="42">
        <f t="shared" si="3"/>
        <v>0</v>
      </c>
      <c r="I32" s="42">
        <f t="shared" si="3"/>
        <v>0</v>
      </c>
      <c r="J32" s="32" t="str">
        <f t="shared" ca="1" si="4"/>
        <v>OK</v>
      </c>
      <c r="K32" s="660">
        <f>MIN(SUM(H32:H37),SUM(I32:I37))</f>
        <v>0</v>
      </c>
      <c r="L32" s="663">
        <v>0</v>
      </c>
      <c r="M32" s="666" t="str">
        <f t="shared" ref="M32" si="44">IF(K32=0,"",MAX(100,0.5*MAX(H$3,I$3)/U$15))</f>
        <v/>
      </c>
      <c r="N32" s="666" t="str">
        <f>IF(K32=0,"",MAX(M32,L32*15))</f>
        <v/>
      </c>
      <c r="O32" s="616" t="str">
        <f>IF(K32=0,"",IF(M32&lt;=K32,"OK if internal bracing line", "NG if internal bracing line"))</f>
        <v/>
      </c>
      <c r="P32" s="46"/>
      <c r="Q32" s="46"/>
      <c r="R32" s="46"/>
      <c r="S32" s="46"/>
      <c r="T32" s="46"/>
      <c r="V32" s="20">
        <f t="shared" si="5"/>
        <v>0</v>
      </c>
      <c r="W32" s="27" t="str">
        <f ca="1">INDEX(INDIRECT($AI32),$BH$9+1,W$4)</f>
        <v>None</v>
      </c>
      <c r="X32" s="27" t="str">
        <f t="shared" ref="X32:AB32" ca="1" si="45">INDEX(INDIRECT($AI32),$BH$9+1,X$4)</f>
        <v>None</v>
      </c>
      <c r="Y32" s="27">
        <f t="shared" ca="1" si="45"/>
        <v>0</v>
      </c>
      <c r="Z32" s="27">
        <f t="shared" ca="1" si="45"/>
        <v>0</v>
      </c>
      <c r="AA32" s="27">
        <f t="shared" ca="1" si="45"/>
        <v>0</v>
      </c>
      <c r="AB32" s="27">
        <f t="shared" ca="1" si="45"/>
        <v>0</v>
      </c>
      <c r="AC32" s="29">
        <f t="shared" si="7"/>
        <v>0</v>
      </c>
      <c r="AD32" s="29">
        <f t="shared" si="8"/>
        <v>0</v>
      </c>
      <c r="AE32" s="47"/>
      <c r="AF32" s="47"/>
      <c r="AG32" s="491">
        <v>23</v>
      </c>
      <c r="AH32" s="485">
        <v>1</v>
      </c>
      <c r="AI32" s="485" t="str">
        <f t="shared" si="9"/>
        <v>None</v>
      </c>
      <c r="AJ32" s="492" t="str">
        <f t="shared" ca="1" si="40"/>
        <v/>
      </c>
      <c r="AK32" s="492" t="str">
        <f t="shared" ca="1" si="40"/>
        <v/>
      </c>
      <c r="AL32" s="492" t="str">
        <f t="shared" ca="1" si="40"/>
        <v/>
      </c>
      <c r="AM32" s="492" t="str">
        <f t="shared" ca="1" si="40"/>
        <v/>
      </c>
      <c r="AN32" s="492" t="str">
        <f t="shared" ca="1" si="40"/>
        <v/>
      </c>
      <c r="AO32" s="492" t="str">
        <f t="shared" ca="1" si="40"/>
        <v/>
      </c>
      <c r="AP32" s="493" t="str">
        <f t="shared" ca="1" si="40"/>
        <v/>
      </c>
      <c r="AQ32" s="493" t="str">
        <f t="shared" ca="1" si="40"/>
        <v/>
      </c>
      <c r="AR32" s="493" t="str">
        <f t="shared" ca="1" si="40"/>
        <v/>
      </c>
      <c r="AS32" s="493" t="str">
        <f t="shared" ca="1" si="40"/>
        <v/>
      </c>
      <c r="AT32" s="493" t="str">
        <f t="shared" ca="1" si="40"/>
        <v/>
      </c>
      <c r="AU32" s="493" t="str">
        <f t="shared" ca="1" si="40"/>
        <v/>
      </c>
      <c r="AV32" s="492" t="str">
        <f t="shared" ca="1" si="37"/>
        <v/>
      </c>
      <c r="AW32" s="492" t="str">
        <f t="shared" ca="1" si="37"/>
        <v/>
      </c>
      <c r="AX32" s="492" t="str">
        <f t="shared" ca="1" si="37"/>
        <v/>
      </c>
      <c r="AY32" s="492" t="str">
        <f t="shared" ca="1" si="37"/>
        <v/>
      </c>
      <c r="AZ32" s="492" t="str">
        <f t="shared" ca="1" si="37"/>
        <v/>
      </c>
      <c r="BA32" s="492" t="str">
        <f t="shared" ca="1" si="37"/>
        <v/>
      </c>
      <c r="BB32" s="493" t="str">
        <f t="shared" ca="1" si="37"/>
        <v/>
      </c>
      <c r="BC32" s="493" t="str">
        <f t="shared" ca="1" si="37"/>
        <v/>
      </c>
      <c r="BD32" s="493" t="str">
        <f t="shared" ca="1" si="37"/>
        <v/>
      </c>
      <c r="BE32" s="493" t="str">
        <f t="shared" ca="1" si="37"/>
        <v/>
      </c>
      <c r="BF32" s="493" t="str">
        <f t="shared" ca="1" si="37"/>
        <v/>
      </c>
      <c r="BG32" s="493" t="str">
        <f t="shared" ca="1" si="37"/>
        <v/>
      </c>
      <c r="BH32" s="492" t="str">
        <f t="shared" ca="1" si="37"/>
        <v/>
      </c>
      <c r="BI32" s="492" t="str">
        <f t="shared" ca="1" si="37"/>
        <v/>
      </c>
      <c r="BJ32" s="492" t="str">
        <f t="shared" ca="1" si="37"/>
        <v/>
      </c>
      <c r="BK32" s="492" t="str">
        <f t="shared" ca="1" si="37"/>
        <v/>
      </c>
      <c r="BL32" s="492" t="str">
        <f t="shared" ca="1" si="38"/>
        <v/>
      </c>
      <c r="BM32" s="492" t="str">
        <f t="shared" ca="1" si="38"/>
        <v/>
      </c>
      <c r="BN32" s="493" t="str">
        <f t="shared" ca="1" si="38"/>
        <v/>
      </c>
      <c r="BO32" s="493" t="str">
        <f t="shared" ca="1" si="38"/>
        <v/>
      </c>
      <c r="BP32" s="493" t="str">
        <f t="shared" ca="1" si="38"/>
        <v/>
      </c>
      <c r="BQ32" s="493" t="str">
        <f t="shared" ca="1" si="38"/>
        <v/>
      </c>
      <c r="BR32" s="493" t="str">
        <f t="shared" ca="1" si="38"/>
        <v/>
      </c>
      <c r="BS32" s="493" t="str">
        <f t="shared" ca="1" si="38"/>
        <v/>
      </c>
      <c r="BT32" s="492" t="str">
        <f t="shared" ca="1" si="38"/>
        <v/>
      </c>
      <c r="BU32" s="492" t="str">
        <f t="shared" ca="1" si="38"/>
        <v/>
      </c>
      <c r="BV32" s="492" t="str">
        <f t="shared" ca="1" si="38"/>
        <v/>
      </c>
      <c r="BW32" s="492" t="str">
        <f t="shared" ca="1" si="38"/>
        <v/>
      </c>
      <c r="BX32" s="492" t="str">
        <f t="shared" ca="1" si="38"/>
        <v/>
      </c>
      <c r="BY32" s="492" t="str">
        <f t="shared" ca="1" si="38"/>
        <v/>
      </c>
    </row>
    <row r="33" spans="1:77" x14ac:dyDescent="0.25">
      <c r="A33" s="620"/>
      <c r="B33" s="3" t="s">
        <v>68</v>
      </c>
      <c r="E33" s="337">
        <v>1</v>
      </c>
      <c r="F33" s="337">
        <v>2.4</v>
      </c>
      <c r="G33" s="337">
        <v>0</v>
      </c>
      <c r="H33" s="42">
        <f t="shared" si="3"/>
        <v>0</v>
      </c>
      <c r="I33" s="42">
        <f t="shared" si="3"/>
        <v>0</v>
      </c>
      <c r="J33" s="32" t="str">
        <f t="shared" ca="1" si="4"/>
        <v>OK</v>
      </c>
      <c r="K33" s="661"/>
      <c r="L33" s="664"/>
      <c r="M33" s="667"/>
      <c r="N33" s="667"/>
      <c r="O33" s="617"/>
      <c r="P33" s="46"/>
      <c r="Q33" s="46"/>
      <c r="R33" s="46"/>
      <c r="S33" s="46"/>
      <c r="T33" s="46"/>
      <c r="V33" s="20">
        <f t="shared" si="5"/>
        <v>0</v>
      </c>
      <c r="W33" s="27" t="str">
        <f ca="1">INDEX(INDIRECT($AI33),$BI$9+1,W$4)</f>
        <v>None</v>
      </c>
      <c r="X33" s="27" t="str">
        <f t="shared" ref="X33:AB33" ca="1" si="46">INDEX(INDIRECT($AI33),$BI$9+1,X$4)</f>
        <v>None</v>
      </c>
      <c r="Y33" s="27">
        <f t="shared" ca="1" si="46"/>
        <v>0</v>
      </c>
      <c r="Z33" s="27">
        <f t="shared" ca="1" si="46"/>
        <v>0</v>
      </c>
      <c r="AA33" s="27">
        <f t="shared" ca="1" si="46"/>
        <v>0</v>
      </c>
      <c r="AB33" s="27">
        <f t="shared" ca="1" si="46"/>
        <v>0</v>
      </c>
      <c r="AC33" s="29">
        <f t="shared" si="7"/>
        <v>0</v>
      </c>
      <c r="AD33" s="29">
        <f t="shared" si="8"/>
        <v>0</v>
      </c>
      <c r="AE33" s="47"/>
      <c r="AF33" s="47"/>
      <c r="AG33" s="491">
        <v>24</v>
      </c>
      <c r="AH33" s="485">
        <v>1</v>
      </c>
      <c r="AI33" s="485" t="str">
        <f t="shared" si="9"/>
        <v>None</v>
      </c>
      <c r="AJ33" s="492" t="str">
        <f t="shared" ca="1" si="40"/>
        <v/>
      </c>
      <c r="AK33" s="492" t="str">
        <f t="shared" ca="1" si="40"/>
        <v/>
      </c>
      <c r="AL33" s="492" t="str">
        <f t="shared" ca="1" si="40"/>
        <v/>
      </c>
      <c r="AM33" s="492" t="str">
        <f t="shared" ca="1" si="40"/>
        <v/>
      </c>
      <c r="AN33" s="492" t="str">
        <f t="shared" ca="1" si="40"/>
        <v/>
      </c>
      <c r="AO33" s="492" t="str">
        <f t="shared" ca="1" si="40"/>
        <v/>
      </c>
      <c r="AP33" s="493" t="str">
        <f t="shared" ca="1" si="40"/>
        <v/>
      </c>
      <c r="AQ33" s="493" t="str">
        <f t="shared" ca="1" si="40"/>
        <v/>
      </c>
      <c r="AR33" s="493" t="str">
        <f t="shared" ca="1" si="40"/>
        <v/>
      </c>
      <c r="AS33" s="493" t="str">
        <f t="shared" ca="1" si="40"/>
        <v/>
      </c>
      <c r="AT33" s="493" t="str">
        <f t="shared" ca="1" si="40"/>
        <v/>
      </c>
      <c r="AU33" s="493" t="str">
        <f t="shared" ca="1" si="40"/>
        <v/>
      </c>
      <c r="AV33" s="492" t="str">
        <f t="shared" ca="1" si="37"/>
        <v/>
      </c>
      <c r="AW33" s="492" t="str">
        <f t="shared" ca="1" si="37"/>
        <v/>
      </c>
      <c r="AX33" s="492" t="str">
        <f t="shared" ca="1" si="37"/>
        <v/>
      </c>
      <c r="AY33" s="492" t="str">
        <f t="shared" ca="1" si="37"/>
        <v/>
      </c>
      <c r="AZ33" s="492" t="str">
        <f t="shared" ca="1" si="37"/>
        <v/>
      </c>
      <c r="BA33" s="492" t="str">
        <f t="shared" ca="1" si="37"/>
        <v/>
      </c>
      <c r="BB33" s="493" t="str">
        <f t="shared" ca="1" si="37"/>
        <v/>
      </c>
      <c r="BC33" s="493" t="str">
        <f t="shared" ca="1" si="37"/>
        <v/>
      </c>
      <c r="BD33" s="493" t="str">
        <f t="shared" ca="1" si="37"/>
        <v/>
      </c>
      <c r="BE33" s="493" t="str">
        <f t="shared" ca="1" si="37"/>
        <v/>
      </c>
      <c r="BF33" s="493" t="str">
        <f t="shared" ca="1" si="37"/>
        <v/>
      </c>
      <c r="BG33" s="493" t="str">
        <f t="shared" ca="1" si="37"/>
        <v/>
      </c>
      <c r="BH33" s="492" t="str">
        <f t="shared" ca="1" si="37"/>
        <v/>
      </c>
      <c r="BI33" s="492" t="str">
        <f t="shared" ca="1" si="37"/>
        <v/>
      </c>
      <c r="BJ33" s="492" t="str">
        <f t="shared" ca="1" si="37"/>
        <v/>
      </c>
      <c r="BK33" s="492" t="str">
        <f t="shared" ca="1" si="37"/>
        <v/>
      </c>
      <c r="BL33" s="492" t="str">
        <f t="shared" ca="1" si="38"/>
        <v/>
      </c>
      <c r="BM33" s="492" t="str">
        <f t="shared" ca="1" si="38"/>
        <v/>
      </c>
      <c r="BN33" s="493" t="str">
        <f t="shared" ca="1" si="38"/>
        <v/>
      </c>
      <c r="BO33" s="493" t="str">
        <f t="shared" ca="1" si="38"/>
        <v/>
      </c>
      <c r="BP33" s="493" t="str">
        <f t="shared" ca="1" si="38"/>
        <v/>
      </c>
      <c r="BQ33" s="493" t="str">
        <f t="shared" ca="1" si="38"/>
        <v/>
      </c>
      <c r="BR33" s="493" t="str">
        <f t="shared" ca="1" si="38"/>
        <v/>
      </c>
      <c r="BS33" s="493" t="str">
        <f t="shared" ca="1" si="38"/>
        <v/>
      </c>
      <c r="BT33" s="492" t="str">
        <f t="shared" ca="1" si="38"/>
        <v/>
      </c>
      <c r="BU33" s="492" t="str">
        <f t="shared" ca="1" si="38"/>
        <v/>
      </c>
      <c r="BV33" s="492" t="str">
        <f t="shared" ca="1" si="38"/>
        <v/>
      </c>
      <c r="BW33" s="492" t="str">
        <f t="shared" ca="1" si="38"/>
        <v/>
      </c>
      <c r="BX33" s="492" t="str">
        <f t="shared" ca="1" si="38"/>
        <v/>
      </c>
      <c r="BY33" s="492" t="str">
        <f t="shared" ca="1" si="38"/>
        <v/>
      </c>
    </row>
    <row r="34" spans="1:77" x14ac:dyDescent="0.25">
      <c r="A34" s="620"/>
      <c r="B34" s="3" t="s">
        <v>69</v>
      </c>
      <c r="E34" s="337">
        <v>1</v>
      </c>
      <c r="F34" s="337">
        <v>2.4</v>
      </c>
      <c r="G34" s="337">
        <v>0</v>
      </c>
      <c r="H34" s="42">
        <f t="shared" si="3"/>
        <v>0</v>
      </c>
      <c r="I34" s="42">
        <f t="shared" si="3"/>
        <v>0</v>
      </c>
      <c r="J34" s="32" t="str">
        <f t="shared" ca="1" si="4"/>
        <v>OK</v>
      </c>
      <c r="K34" s="661"/>
      <c r="L34" s="664"/>
      <c r="M34" s="667"/>
      <c r="N34" s="667"/>
      <c r="O34" s="617"/>
      <c r="P34" s="46"/>
      <c r="Q34" s="46"/>
      <c r="R34" s="46"/>
      <c r="S34" s="46"/>
      <c r="T34" s="46"/>
      <c r="V34" s="20">
        <f t="shared" si="5"/>
        <v>0</v>
      </c>
      <c r="W34" s="27" t="str">
        <f ca="1">INDEX(INDIRECT($AI34),$BJ$9+1,W$4)</f>
        <v>None</v>
      </c>
      <c r="X34" s="27" t="str">
        <f t="shared" ref="X34:AB34" ca="1" si="47">INDEX(INDIRECT($AI34),$BJ$9+1,X$4)</f>
        <v>None</v>
      </c>
      <c r="Y34" s="27">
        <f t="shared" ca="1" si="47"/>
        <v>0</v>
      </c>
      <c r="Z34" s="27">
        <f t="shared" ca="1" si="47"/>
        <v>0</v>
      </c>
      <c r="AA34" s="27">
        <f t="shared" ca="1" si="47"/>
        <v>0</v>
      </c>
      <c r="AB34" s="27">
        <f t="shared" ca="1" si="47"/>
        <v>0</v>
      </c>
      <c r="AC34" s="29">
        <f t="shared" si="7"/>
        <v>0</v>
      </c>
      <c r="AD34" s="29">
        <f t="shared" si="8"/>
        <v>0</v>
      </c>
      <c r="AE34" s="47"/>
      <c r="AF34" s="47"/>
      <c r="AG34" s="491">
        <v>25</v>
      </c>
      <c r="AH34" s="485">
        <v>1</v>
      </c>
      <c r="AI34" s="485" t="str">
        <f t="shared" si="9"/>
        <v>None</v>
      </c>
      <c r="AJ34" s="492" t="str">
        <f t="shared" ca="1" si="40"/>
        <v/>
      </c>
      <c r="AK34" s="492" t="str">
        <f t="shared" ca="1" si="40"/>
        <v/>
      </c>
      <c r="AL34" s="492" t="str">
        <f t="shared" ca="1" si="40"/>
        <v/>
      </c>
      <c r="AM34" s="492" t="str">
        <f t="shared" ca="1" si="40"/>
        <v/>
      </c>
      <c r="AN34" s="492" t="str">
        <f t="shared" ca="1" si="40"/>
        <v/>
      </c>
      <c r="AO34" s="492" t="str">
        <f t="shared" ca="1" si="40"/>
        <v/>
      </c>
      <c r="AP34" s="493" t="str">
        <f t="shared" ca="1" si="40"/>
        <v/>
      </c>
      <c r="AQ34" s="493" t="str">
        <f t="shared" ca="1" si="40"/>
        <v/>
      </c>
      <c r="AR34" s="493" t="str">
        <f t="shared" ca="1" si="40"/>
        <v/>
      </c>
      <c r="AS34" s="493" t="str">
        <f t="shared" ca="1" si="40"/>
        <v/>
      </c>
      <c r="AT34" s="493" t="str">
        <f t="shared" ca="1" si="40"/>
        <v/>
      </c>
      <c r="AU34" s="493" t="str">
        <f t="shared" ca="1" si="40"/>
        <v/>
      </c>
      <c r="AV34" s="492" t="str">
        <f t="shared" ca="1" si="37"/>
        <v/>
      </c>
      <c r="AW34" s="492" t="str">
        <f t="shared" ca="1" si="37"/>
        <v/>
      </c>
      <c r="AX34" s="492" t="str">
        <f t="shared" ca="1" si="37"/>
        <v/>
      </c>
      <c r="AY34" s="492" t="str">
        <f t="shared" ca="1" si="37"/>
        <v/>
      </c>
      <c r="AZ34" s="492" t="str">
        <f t="shared" ca="1" si="37"/>
        <v/>
      </c>
      <c r="BA34" s="492" t="str">
        <f t="shared" ca="1" si="37"/>
        <v/>
      </c>
      <c r="BB34" s="493" t="str">
        <f t="shared" ca="1" si="37"/>
        <v/>
      </c>
      <c r="BC34" s="493" t="str">
        <f t="shared" ca="1" si="37"/>
        <v/>
      </c>
      <c r="BD34" s="493" t="str">
        <f t="shared" ca="1" si="37"/>
        <v/>
      </c>
      <c r="BE34" s="493" t="str">
        <f t="shared" ca="1" si="37"/>
        <v/>
      </c>
      <c r="BF34" s="493" t="str">
        <f t="shared" ca="1" si="37"/>
        <v/>
      </c>
      <c r="BG34" s="493" t="str">
        <f t="shared" ca="1" si="37"/>
        <v/>
      </c>
      <c r="BH34" s="492" t="str">
        <f t="shared" ca="1" si="37"/>
        <v/>
      </c>
      <c r="BI34" s="492" t="str">
        <f t="shared" ca="1" si="37"/>
        <v/>
      </c>
      <c r="BJ34" s="492" t="str">
        <f t="shared" ca="1" si="37"/>
        <v/>
      </c>
      <c r="BK34" s="492" t="str">
        <f t="shared" ca="1" si="37"/>
        <v/>
      </c>
      <c r="BL34" s="492" t="str">
        <f t="shared" ca="1" si="38"/>
        <v/>
      </c>
      <c r="BM34" s="492" t="str">
        <f t="shared" ca="1" si="38"/>
        <v/>
      </c>
      <c r="BN34" s="493" t="str">
        <f t="shared" ca="1" si="38"/>
        <v/>
      </c>
      <c r="BO34" s="493" t="str">
        <f t="shared" ca="1" si="38"/>
        <v/>
      </c>
      <c r="BP34" s="493" t="str">
        <f t="shared" ca="1" si="38"/>
        <v/>
      </c>
      <c r="BQ34" s="493" t="str">
        <f t="shared" ca="1" si="38"/>
        <v/>
      </c>
      <c r="BR34" s="493" t="str">
        <f t="shared" ca="1" si="38"/>
        <v/>
      </c>
      <c r="BS34" s="493" t="str">
        <f t="shared" ca="1" si="38"/>
        <v/>
      </c>
      <c r="BT34" s="492" t="str">
        <f t="shared" ca="1" si="38"/>
        <v/>
      </c>
      <c r="BU34" s="492" t="str">
        <f t="shared" ca="1" si="38"/>
        <v/>
      </c>
      <c r="BV34" s="492" t="str">
        <f t="shared" ca="1" si="38"/>
        <v/>
      </c>
      <c r="BW34" s="492" t="str">
        <f t="shared" ca="1" si="38"/>
        <v/>
      </c>
      <c r="BX34" s="492" t="str">
        <f t="shared" ca="1" si="38"/>
        <v/>
      </c>
      <c r="BY34" s="492" t="str">
        <f t="shared" ca="1" si="38"/>
        <v/>
      </c>
    </row>
    <row r="35" spans="1:77" ht="15" customHeight="1" x14ac:dyDescent="0.25">
      <c r="A35" s="620"/>
      <c r="B35" s="3" t="s">
        <v>70</v>
      </c>
      <c r="E35" s="337">
        <v>1</v>
      </c>
      <c r="F35" s="337">
        <v>2.4</v>
      </c>
      <c r="G35" s="337">
        <v>0</v>
      </c>
      <c r="H35" s="42">
        <f t="shared" si="3"/>
        <v>0</v>
      </c>
      <c r="I35" s="42">
        <f t="shared" si="3"/>
        <v>0</v>
      </c>
      <c r="J35" s="32" t="str">
        <f t="shared" ca="1" si="4"/>
        <v>OK</v>
      </c>
      <c r="K35" s="661"/>
      <c r="L35" s="664"/>
      <c r="M35" s="667"/>
      <c r="N35" s="667"/>
      <c r="O35" s="616" t="str">
        <f>IF(K32=0,"",IF(N32&lt;=K32,"OK if external bracing line", "NG if external bracing line"))</f>
        <v/>
      </c>
      <c r="P35" s="46"/>
      <c r="Q35" s="46"/>
      <c r="R35" s="46"/>
      <c r="S35" s="46"/>
      <c r="T35" s="46"/>
      <c r="V35" s="20">
        <f t="shared" si="5"/>
        <v>0</v>
      </c>
      <c r="W35" s="27" t="str">
        <f ca="1">INDEX(INDIRECT($AI35),$BK$9+1,W$4)</f>
        <v>None</v>
      </c>
      <c r="X35" s="27" t="str">
        <f t="shared" ref="X35:AB35" ca="1" si="48">INDEX(INDIRECT($AI35),$BK$9+1,X$4)</f>
        <v>None</v>
      </c>
      <c r="Y35" s="27">
        <f t="shared" ca="1" si="48"/>
        <v>0</v>
      </c>
      <c r="Z35" s="27">
        <f t="shared" ca="1" si="48"/>
        <v>0</v>
      </c>
      <c r="AA35" s="27">
        <f t="shared" ca="1" si="48"/>
        <v>0</v>
      </c>
      <c r="AB35" s="27">
        <f t="shared" ca="1" si="48"/>
        <v>0</v>
      </c>
      <c r="AC35" s="29">
        <f t="shared" si="7"/>
        <v>0</v>
      </c>
      <c r="AD35" s="29">
        <f t="shared" si="8"/>
        <v>0</v>
      </c>
      <c r="AE35" s="47"/>
      <c r="AF35" s="47"/>
      <c r="AG35" s="491">
        <v>26</v>
      </c>
      <c r="AH35" s="485">
        <v>1</v>
      </c>
      <c r="AI35" s="485" t="str">
        <f t="shared" si="9"/>
        <v>None</v>
      </c>
      <c r="AJ35" s="492" t="str">
        <f t="shared" ca="1" si="40"/>
        <v/>
      </c>
      <c r="AK35" s="492" t="str">
        <f t="shared" ca="1" si="40"/>
        <v/>
      </c>
      <c r="AL35" s="492" t="str">
        <f t="shared" ca="1" si="40"/>
        <v/>
      </c>
      <c r="AM35" s="492" t="str">
        <f t="shared" ca="1" si="40"/>
        <v/>
      </c>
      <c r="AN35" s="492" t="str">
        <f t="shared" ca="1" si="40"/>
        <v/>
      </c>
      <c r="AO35" s="492" t="str">
        <f t="shared" ca="1" si="40"/>
        <v/>
      </c>
      <c r="AP35" s="493" t="str">
        <f t="shared" ca="1" si="40"/>
        <v/>
      </c>
      <c r="AQ35" s="493" t="str">
        <f t="shared" ca="1" si="40"/>
        <v/>
      </c>
      <c r="AR35" s="493" t="str">
        <f t="shared" ca="1" si="40"/>
        <v/>
      </c>
      <c r="AS35" s="493" t="str">
        <f t="shared" ca="1" si="40"/>
        <v/>
      </c>
      <c r="AT35" s="493" t="str">
        <f t="shared" ca="1" si="40"/>
        <v/>
      </c>
      <c r="AU35" s="493" t="str">
        <f t="shared" ca="1" si="40"/>
        <v/>
      </c>
      <c r="AV35" s="492" t="str">
        <f t="shared" ca="1" si="37"/>
        <v/>
      </c>
      <c r="AW35" s="492" t="str">
        <f t="shared" ca="1" si="37"/>
        <v/>
      </c>
      <c r="AX35" s="492" t="str">
        <f t="shared" ca="1" si="37"/>
        <v/>
      </c>
      <c r="AY35" s="492" t="str">
        <f t="shared" ca="1" si="37"/>
        <v/>
      </c>
      <c r="AZ35" s="492" t="str">
        <f t="shared" ca="1" si="37"/>
        <v/>
      </c>
      <c r="BA35" s="492" t="str">
        <f t="shared" ca="1" si="37"/>
        <v/>
      </c>
      <c r="BB35" s="493" t="str">
        <f t="shared" ca="1" si="37"/>
        <v/>
      </c>
      <c r="BC35" s="493" t="str">
        <f t="shared" ca="1" si="37"/>
        <v/>
      </c>
      <c r="BD35" s="493" t="str">
        <f t="shared" ca="1" si="37"/>
        <v/>
      </c>
      <c r="BE35" s="493" t="str">
        <f t="shared" ca="1" si="37"/>
        <v/>
      </c>
      <c r="BF35" s="493" t="str">
        <f t="shared" ca="1" si="37"/>
        <v/>
      </c>
      <c r="BG35" s="493" t="str">
        <f t="shared" ca="1" si="37"/>
        <v/>
      </c>
      <c r="BH35" s="492" t="str">
        <f t="shared" ca="1" si="37"/>
        <v/>
      </c>
      <c r="BI35" s="492" t="str">
        <f t="shared" ca="1" si="37"/>
        <v/>
      </c>
      <c r="BJ35" s="492" t="str">
        <f t="shared" ca="1" si="37"/>
        <v/>
      </c>
      <c r="BK35" s="492" t="str">
        <f t="shared" ca="1" si="37"/>
        <v/>
      </c>
      <c r="BL35" s="492" t="str">
        <f t="shared" ca="1" si="38"/>
        <v/>
      </c>
      <c r="BM35" s="492" t="str">
        <f t="shared" ca="1" si="38"/>
        <v/>
      </c>
      <c r="BN35" s="493" t="str">
        <f t="shared" ca="1" si="38"/>
        <v/>
      </c>
      <c r="BO35" s="493" t="str">
        <f t="shared" ca="1" si="38"/>
        <v/>
      </c>
      <c r="BP35" s="493" t="str">
        <f t="shared" ca="1" si="38"/>
        <v/>
      </c>
      <c r="BQ35" s="493" t="str">
        <f t="shared" ca="1" si="38"/>
        <v/>
      </c>
      <c r="BR35" s="493" t="str">
        <f t="shared" ca="1" si="38"/>
        <v/>
      </c>
      <c r="BS35" s="493" t="str">
        <f t="shared" ca="1" si="38"/>
        <v/>
      </c>
      <c r="BT35" s="492" t="str">
        <f t="shared" ca="1" si="38"/>
        <v/>
      </c>
      <c r="BU35" s="492" t="str">
        <f t="shared" ca="1" si="38"/>
        <v/>
      </c>
      <c r="BV35" s="492" t="str">
        <f t="shared" ca="1" si="38"/>
        <v/>
      </c>
      <c r="BW35" s="492" t="str">
        <f t="shared" ca="1" si="38"/>
        <v/>
      </c>
      <c r="BX35" s="492" t="str">
        <f t="shared" ca="1" si="38"/>
        <v/>
      </c>
      <c r="BY35" s="492" t="str">
        <f t="shared" ca="1" si="38"/>
        <v/>
      </c>
    </row>
    <row r="36" spans="1:77" x14ac:dyDescent="0.25">
      <c r="A36" s="620"/>
      <c r="B36" s="3" t="s">
        <v>79</v>
      </c>
      <c r="E36" s="337">
        <v>1</v>
      </c>
      <c r="F36" s="337">
        <v>2.4</v>
      </c>
      <c r="G36" s="337">
        <v>0</v>
      </c>
      <c r="H36" s="42">
        <f t="shared" si="3"/>
        <v>0</v>
      </c>
      <c r="I36" s="42">
        <f t="shared" si="3"/>
        <v>0</v>
      </c>
      <c r="J36" s="32" t="str">
        <f t="shared" ca="1" si="4"/>
        <v>OK</v>
      </c>
      <c r="K36" s="661"/>
      <c r="L36" s="664"/>
      <c r="M36" s="667"/>
      <c r="N36" s="667"/>
      <c r="O36" s="617"/>
      <c r="P36" s="46"/>
      <c r="Q36" s="46"/>
      <c r="R36" s="46"/>
      <c r="S36" s="46"/>
      <c r="T36" s="46"/>
      <c r="V36" s="20">
        <f t="shared" si="5"/>
        <v>0</v>
      </c>
      <c r="W36" s="27" t="str">
        <f ca="1">INDEX(INDIRECT($AI36),$BL$9+1,W$4)</f>
        <v>None</v>
      </c>
      <c r="X36" s="27" t="str">
        <f t="shared" ref="X36:AB36" ca="1" si="49">INDEX(INDIRECT($AI36),$BL$9+1,X$4)</f>
        <v>None</v>
      </c>
      <c r="Y36" s="27">
        <f t="shared" ca="1" si="49"/>
        <v>0</v>
      </c>
      <c r="Z36" s="27">
        <f t="shared" ca="1" si="49"/>
        <v>0</v>
      </c>
      <c r="AA36" s="27">
        <f t="shared" ca="1" si="49"/>
        <v>0</v>
      </c>
      <c r="AB36" s="27">
        <f t="shared" ca="1" si="49"/>
        <v>0</v>
      </c>
      <c r="AC36" s="29">
        <f t="shared" si="7"/>
        <v>0</v>
      </c>
      <c r="AD36" s="29">
        <f t="shared" si="8"/>
        <v>0</v>
      </c>
      <c r="AE36" s="47"/>
      <c r="AF36" s="47"/>
      <c r="AG36" s="491">
        <v>27</v>
      </c>
      <c r="AH36" s="485">
        <v>1</v>
      </c>
      <c r="AI36" s="485" t="str">
        <f t="shared" si="9"/>
        <v>None</v>
      </c>
      <c r="AJ36" s="492" t="str">
        <f t="shared" ca="1" si="40"/>
        <v/>
      </c>
      <c r="AK36" s="492" t="str">
        <f t="shared" ca="1" si="40"/>
        <v/>
      </c>
      <c r="AL36" s="492" t="str">
        <f t="shared" ca="1" si="40"/>
        <v/>
      </c>
      <c r="AM36" s="492" t="str">
        <f t="shared" ca="1" si="40"/>
        <v/>
      </c>
      <c r="AN36" s="492" t="str">
        <f t="shared" ca="1" si="40"/>
        <v/>
      </c>
      <c r="AO36" s="492" t="str">
        <f t="shared" ca="1" si="40"/>
        <v/>
      </c>
      <c r="AP36" s="493" t="str">
        <f t="shared" ca="1" si="40"/>
        <v/>
      </c>
      <c r="AQ36" s="493" t="str">
        <f t="shared" ca="1" si="40"/>
        <v/>
      </c>
      <c r="AR36" s="493" t="str">
        <f t="shared" ca="1" si="40"/>
        <v/>
      </c>
      <c r="AS36" s="493" t="str">
        <f t="shared" ca="1" si="40"/>
        <v/>
      </c>
      <c r="AT36" s="493" t="str">
        <f t="shared" ca="1" si="40"/>
        <v/>
      </c>
      <c r="AU36" s="493" t="str">
        <f t="shared" ca="1" si="40"/>
        <v/>
      </c>
      <c r="AV36" s="492" t="str">
        <f t="shared" ca="1" si="37"/>
        <v/>
      </c>
      <c r="AW36" s="492" t="str">
        <f t="shared" ca="1" si="37"/>
        <v/>
      </c>
      <c r="AX36" s="492" t="str">
        <f t="shared" ca="1" si="37"/>
        <v/>
      </c>
      <c r="AY36" s="492" t="str">
        <f t="shared" ca="1" si="37"/>
        <v/>
      </c>
      <c r="AZ36" s="492" t="str">
        <f t="shared" ca="1" si="37"/>
        <v/>
      </c>
      <c r="BA36" s="492" t="str">
        <f t="shared" ca="1" si="37"/>
        <v/>
      </c>
      <c r="BB36" s="493" t="str">
        <f t="shared" ca="1" si="37"/>
        <v/>
      </c>
      <c r="BC36" s="493" t="str">
        <f t="shared" ca="1" si="37"/>
        <v/>
      </c>
      <c r="BD36" s="493" t="str">
        <f t="shared" ca="1" si="37"/>
        <v/>
      </c>
      <c r="BE36" s="493" t="str">
        <f t="shared" ca="1" si="37"/>
        <v/>
      </c>
      <c r="BF36" s="493" t="str">
        <f t="shared" ca="1" si="37"/>
        <v/>
      </c>
      <c r="BG36" s="493" t="str">
        <f t="shared" ca="1" si="37"/>
        <v/>
      </c>
      <c r="BH36" s="492" t="str">
        <f t="shared" ca="1" si="37"/>
        <v/>
      </c>
      <c r="BI36" s="492" t="str">
        <f t="shared" ca="1" si="37"/>
        <v/>
      </c>
      <c r="BJ36" s="492" t="str">
        <f t="shared" ca="1" si="37"/>
        <v/>
      </c>
      <c r="BK36" s="492" t="str">
        <f t="shared" ca="1" si="37"/>
        <v/>
      </c>
      <c r="BL36" s="492" t="str">
        <f t="shared" ca="1" si="38"/>
        <v/>
      </c>
      <c r="BM36" s="492" t="str">
        <f t="shared" ca="1" si="38"/>
        <v/>
      </c>
      <c r="BN36" s="493" t="str">
        <f t="shared" ca="1" si="38"/>
        <v/>
      </c>
      <c r="BO36" s="493" t="str">
        <f t="shared" ca="1" si="38"/>
        <v/>
      </c>
      <c r="BP36" s="493" t="str">
        <f t="shared" ca="1" si="38"/>
        <v/>
      </c>
      <c r="BQ36" s="493" t="str">
        <f t="shared" ca="1" si="38"/>
        <v/>
      </c>
      <c r="BR36" s="493" t="str">
        <f t="shared" ca="1" si="38"/>
        <v/>
      </c>
      <c r="BS36" s="493" t="str">
        <f t="shared" ca="1" si="38"/>
        <v/>
      </c>
      <c r="BT36" s="492" t="str">
        <f t="shared" ca="1" si="38"/>
        <v/>
      </c>
      <c r="BU36" s="492" t="str">
        <f t="shared" ca="1" si="38"/>
        <v/>
      </c>
      <c r="BV36" s="492" t="str">
        <f t="shared" ca="1" si="38"/>
        <v/>
      </c>
      <c r="BW36" s="492" t="str">
        <f t="shared" ca="1" si="38"/>
        <v/>
      </c>
      <c r="BX36" s="492" t="str">
        <f t="shared" ca="1" si="38"/>
        <v/>
      </c>
      <c r="BY36" s="492" t="str">
        <f t="shared" ca="1" si="38"/>
        <v/>
      </c>
    </row>
    <row r="37" spans="1:77" x14ac:dyDescent="0.25">
      <c r="A37" s="620"/>
      <c r="B37" s="3" t="s">
        <v>80</v>
      </c>
      <c r="E37" s="337">
        <v>1</v>
      </c>
      <c r="F37" s="337">
        <v>2.4</v>
      </c>
      <c r="G37" s="337">
        <v>0</v>
      </c>
      <c r="H37" s="42">
        <f t="shared" si="3"/>
        <v>0</v>
      </c>
      <c r="I37" s="42">
        <f t="shared" si="3"/>
        <v>0</v>
      </c>
      <c r="J37" s="32" t="str">
        <f t="shared" ca="1" si="4"/>
        <v>OK</v>
      </c>
      <c r="K37" s="662"/>
      <c r="L37" s="665"/>
      <c r="M37" s="668"/>
      <c r="N37" s="668"/>
      <c r="O37" s="617"/>
      <c r="P37" s="46"/>
      <c r="Q37" s="46"/>
      <c r="R37" s="46"/>
      <c r="S37" s="46"/>
      <c r="T37" s="46"/>
      <c r="V37" s="20">
        <f t="shared" si="5"/>
        <v>0</v>
      </c>
      <c r="W37" s="27" t="str">
        <f ca="1">INDEX(INDIRECT($AI37),$BM$9+1,W$4)</f>
        <v>None</v>
      </c>
      <c r="X37" s="27" t="str">
        <f t="shared" ref="X37:AB37" ca="1" si="50">INDEX(INDIRECT($AI37),$BM$9+1,X$4)</f>
        <v>None</v>
      </c>
      <c r="Y37" s="27">
        <f t="shared" ca="1" si="50"/>
        <v>0</v>
      </c>
      <c r="Z37" s="27">
        <f t="shared" ca="1" si="50"/>
        <v>0</v>
      </c>
      <c r="AA37" s="27">
        <f t="shared" ca="1" si="50"/>
        <v>0</v>
      </c>
      <c r="AB37" s="27">
        <f t="shared" ca="1" si="50"/>
        <v>0</v>
      </c>
      <c r="AC37" s="29">
        <f t="shared" si="7"/>
        <v>0</v>
      </c>
      <c r="AD37" s="29">
        <f t="shared" si="8"/>
        <v>0</v>
      </c>
      <c r="AE37" s="47"/>
      <c r="AF37" s="47"/>
      <c r="AG37" s="491">
        <v>28</v>
      </c>
      <c r="AH37" s="485">
        <v>1</v>
      </c>
      <c r="AI37" s="485" t="str">
        <f t="shared" si="9"/>
        <v>None</v>
      </c>
      <c r="AJ37" s="492" t="str">
        <f t="shared" ca="1" si="40"/>
        <v/>
      </c>
      <c r="AK37" s="492" t="str">
        <f t="shared" ca="1" si="40"/>
        <v/>
      </c>
      <c r="AL37" s="492" t="str">
        <f t="shared" ca="1" si="40"/>
        <v/>
      </c>
      <c r="AM37" s="492" t="str">
        <f t="shared" ca="1" si="40"/>
        <v/>
      </c>
      <c r="AN37" s="492" t="str">
        <f t="shared" ca="1" si="40"/>
        <v/>
      </c>
      <c r="AO37" s="492" t="str">
        <f t="shared" ca="1" si="40"/>
        <v/>
      </c>
      <c r="AP37" s="493" t="str">
        <f t="shared" ca="1" si="40"/>
        <v/>
      </c>
      <c r="AQ37" s="493" t="str">
        <f t="shared" ca="1" si="40"/>
        <v/>
      </c>
      <c r="AR37" s="493" t="str">
        <f t="shared" ca="1" si="40"/>
        <v/>
      </c>
      <c r="AS37" s="493" t="str">
        <f t="shared" ca="1" si="40"/>
        <v/>
      </c>
      <c r="AT37" s="493" t="str">
        <f t="shared" ca="1" si="40"/>
        <v/>
      </c>
      <c r="AU37" s="493" t="str">
        <f t="shared" ca="1" si="40"/>
        <v/>
      </c>
      <c r="AV37" s="492" t="str">
        <f t="shared" ca="1" si="37"/>
        <v/>
      </c>
      <c r="AW37" s="492" t="str">
        <f t="shared" ca="1" si="37"/>
        <v/>
      </c>
      <c r="AX37" s="492" t="str">
        <f t="shared" ca="1" si="37"/>
        <v/>
      </c>
      <c r="AY37" s="492" t="str">
        <f t="shared" ca="1" si="37"/>
        <v/>
      </c>
      <c r="AZ37" s="492" t="str">
        <f t="shared" ca="1" si="37"/>
        <v/>
      </c>
      <c r="BA37" s="492" t="str">
        <f t="shared" ca="1" si="37"/>
        <v/>
      </c>
      <c r="BB37" s="493" t="str">
        <f t="shared" ca="1" si="37"/>
        <v/>
      </c>
      <c r="BC37" s="493" t="str">
        <f t="shared" ca="1" si="37"/>
        <v/>
      </c>
      <c r="BD37" s="493" t="str">
        <f t="shared" ca="1" si="37"/>
        <v/>
      </c>
      <c r="BE37" s="493" t="str">
        <f t="shared" ca="1" si="37"/>
        <v/>
      </c>
      <c r="BF37" s="493" t="str">
        <f t="shared" ca="1" si="37"/>
        <v/>
      </c>
      <c r="BG37" s="493" t="str">
        <f t="shared" ca="1" si="37"/>
        <v/>
      </c>
      <c r="BH37" s="492" t="str">
        <f t="shared" ca="1" si="37"/>
        <v/>
      </c>
      <c r="BI37" s="492" t="str">
        <f t="shared" ca="1" si="37"/>
        <v/>
      </c>
      <c r="BJ37" s="492" t="str">
        <f t="shared" ca="1" si="37"/>
        <v/>
      </c>
      <c r="BK37" s="492" t="str">
        <f t="shared" ca="1" si="37"/>
        <v/>
      </c>
      <c r="BL37" s="492" t="str">
        <f t="shared" ca="1" si="38"/>
        <v/>
      </c>
      <c r="BM37" s="492" t="str">
        <f t="shared" ca="1" si="38"/>
        <v/>
      </c>
      <c r="BN37" s="493" t="str">
        <f t="shared" ca="1" si="38"/>
        <v/>
      </c>
      <c r="BO37" s="493" t="str">
        <f t="shared" ca="1" si="38"/>
        <v/>
      </c>
      <c r="BP37" s="493" t="str">
        <f t="shared" ca="1" si="38"/>
        <v/>
      </c>
      <c r="BQ37" s="493" t="str">
        <f t="shared" ca="1" si="38"/>
        <v/>
      </c>
      <c r="BR37" s="493" t="str">
        <f t="shared" ca="1" si="38"/>
        <v/>
      </c>
      <c r="BS37" s="493" t="str">
        <f t="shared" ca="1" si="38"/>
        <v/>
      </c>
      <c r="BT37" s="492" t="str">
        <f t="shared" ca="1" si="38"/>
        <v/>
      </c>
      <c r="BU37" s="492" t="str">
        <f t="shared" ca="1" si="38"/>
        <v/>
      </c>
      <c r="BV37" s="492" t="str">
        <f t="shared" ca="1" si="38"/>
        <v/>
      </c>
      <c r="BW37" s="492" t="str">
        <f t="shared" ca="1" si="38"/>
        <v/>
      </c>
      <c r="BX37" s="492" t="str">
        <f t="shared" ca="1" si="38"/>
        <v/>
      </c>
      <c r="BY37" s="492" t="str">
        <f t="shared" ca="1" si="38"/>
        <v/>
      </c>
    </row>
    <row r="38" spans="1:77" ht="15.75" customHeight="1" x14ac:dyDescent="0.25">
      <c r="A38" s="619" t="s">
        <v>509</v>
      </c>
      <c r="B38" s="3" t="s">
        <v>516</v>
      </c>
      <c r="E38" s="337">
        <v>1</v>
      </c>
      <c r="F38" s="337">
        <v>2.4</v>
      </c>
      <c r="G38" s="337">
        <v>0</v>
      </c>
      <c r="H38" s="42">
        <f t="shared" si="3"/>
        <v>0</v>
      </c>
      <c r="I38" s="42">
        <f t="shared" si="3"/>
        <v>0</v>
      </c>
      <c r="J38" s="32" t="str">
        <f t="shared" ca="1" si="4"/>
        <v>OK</v>
      </c>
      <c r="K38" s="660">
        <f ca="1">MIN(SUM(H38:H43),SUM(I38:I43))</f>
        <v>0</v>
      </c>
      <c r="L38" s="663">
        <v>0</v>
      </c>
      <c r="M38" s="666" t="str">
        <f t="shared" ref="M38" ca="1" si="51">IF(K38=0,"",MAX(100,0.5*MAX(H$3,I$3)/U$15))</f>
        <v/>
      </c>
      <c r="N38" s="666" t="str">
        <f ca="1">IF(K38=0,"",MAX(M38,L38*15))</f>
        <v/>
      </c>
      <c r="O38" s="616" t="str">
        <f ca="1">IF(K38=0,"",IF(M38&lt;=K38,"OK if internal bracing line", "NG if internal bracing line"))</f>
        <v/>
      </c>
      <c r="P38" s="46"/>
      <c r="Q38" s="46"/>
      <c r="R38" s="46"/>
      <c r="S38" s="46"/>
      <c r="T38" s="46"/>
      <c r="V38" s="20">
        <f t="shared" si="5"/>
        <v>0</v>
      </c>
      <c r="W38" s="27" t="str">
        <f ca="1">INDEX(INDIRECT($AI38),$BN$9+1,W$4)</f>
        <v>None</v>
      </c>
      <c r="X38" s="27" t="str">
        <f t="shared" ref="X38:AB38" ca="1" si="52">INDEX(INDIRECT($AI38),$BN$9+1,X$4)</f>
        <v>None</v>
      </c>
      <c r="Y38" s="27">
        <f t="shared" ca="1" si="52"/>
        <v>0</v>
      </c>
      <c r="Z38" s="27">
        <f t="shared" ca="1" si="52"/>
        <v>0</v>
      </c>
      <c r="AA38" s="27">
        <f t="shared" ca="1" si="52"/>
        <v>0</v>
      </c>
      <c r="AB38" s="27">
        <f t="shared" ca="1" si="52"/>
        <v>0</v>
      </c>
      <c r="AC38" s="29">
        <f t="shared" si="7"/>
        <v>0</v>
      </c>
      <c r="AD38" s="29">
        <f t="shared" si="8"/>
        <v>0</v>
      </c>
      <c r="AE38" s="47"/>
      <c r="AF38" s="47"/>
      <c r="AG38" s="491">
        <v>29</v>
      </c>
      <c r="AH38" s="485">
        <v>1</v>
      </c>
      <c r="AI38" s="485" t="str">
        <f t="shared" si="9"/>
        <v>None</v>
      </c>
      <c r="AJ38" s="492" t="str">
        <f t="shared" ca="1" si="40"/>
        <v/>
      </c>
      <c r="AK38" s="492" t="str">
        <f t="shared" ca="1" si="40"/>
        <v/>
      </c>
      <c r="AL38" s="492" t="str">
        <f t="shared" ca="1" si="40"/>
        <v/>
      </c>
      <c r="AM38" s="492" t="str">
        <f t="shared" ca="1" si="40"/>
        <v/>
      </c>
      <c r="AN38" s="492" t="str">
        <f t="shared" ca="1" si="40"/>
        <v/>
      </c>
      <c r="AO38" s="492" t="str">
        <f t="shared" ca="1" si="40"/>
        <v/>
      </c>
      <c r="AP38" s="493" t="str">
        <f t="shared" ca="1" si="40"/>
        <v/>
      </c>
      <c r="AQ38" s="493" t="str">
        <f t="shared" ca="1" si="40"/>
        <v/>
      </c>
      <c r="AR38" s="493" t="str">
        <f t="shared" ca="1" si="40"/>
        <v/>
      </c>
      <c r="AS38" s="493" t="str">
        <f t="shared" ca="1" si="40"/>
        <v/>
      </c>
      <c r="AT38" s="493" t="str">
        <f t="shared" ca="1" si="40"/>
        <v/>
      </c>
      <c r="AU38" s="493" t="str">
        <f t="shared" ca="1" si="40"/>
        <v/>
      </c>
      <c r="AV38" s="492" t="str">
        <f t="shared" ca="1" si="37"/>
        <v/>
      </c>
      <c r="AW38" s="492" t="str">
        <f t="shared" ca="1" si="37"/>
        <v/>
      </c>
      <c r="AX38" s="492" t="str">
        <f t="shared" ca="1" si="37"/>
        <v/>
      </c>
      <c r="AY38" s="492" t="str">
        <f t="shared" ca="1" si="37"/>
        <v/>
      </c>
      <c r="AZ38" s="492" t="str">
        <f t="shared" ca="1" si="37"/>
        <v/>
      </c>
      <c r="BA38" s="492" t="str">
        <f t="shared" ca="1" si="37"/>
        <v/>
      </c>
      <c r="BB38" s="493" t="str">
        <f t="shared" ca="1" si="37"/>
        <v/>
      </c>
      <c r="BC38" s="493" t="str">
        <f t="shared" ca="1" si="37"/>
        <v/>
      </c>
      <c r="BD38" s="493" t="str">
        <f t="shared" ca="1" si="37"/>
        <v/>
      </c>
      <c r="BE38" s="493" t="str">
        <f t="shared" ca="1" si="37"/>
        <v/>
      </c>
      <c r="BF38" s="493" t="str">
        <f t="shared" ca="1" si="37"/>
        <v/>
      </c>
      <c r="BG38" s="493" t="str">
        <f t="shared" ca="1" si="37"/>
        <v/>
      </c>
      <c r="BH38" s="492" t="str">
        <f t="shared" ca="1" si="37"/>
        <v/>
      </c>
      <c r="BI38" s="492" t="str">
        <f t="shared" ca="1" si="37"/>
        <v/>
      </c>
      <c r="BJ38" s="492" t="str">
        <f t="shared" ca="1" si="37"/>
        <v/>
      </c>
      <c r="BK38" s="492" t="str">
        <f t="shared" ca="1" si="37"/>
        <v/>
      </c>
      <c r="BL38" s="492" t="str">
        <f t="shared" ca="1" si="38"/>
        <v/>
      </c>
      <c r="BM38" s="492" t="str">
        <f t="shared" ca="1" si="38"/>
        <v/>
      </c>
      <c r="BN38" s="493" t="str">
        <f t="shared" ca="1" si="38"/>
        <v/>
      </c>
      <c r="BO38" s="493" t="str">
        <f t="shared" ca="1" si="38"/>
        <v/>
      </c>
      <c r="BP38" s="493" t="str">
        <f t="shared" ca="1" si="38"/>
        <v/>
      </c>
      <c r="BQ38" s="493" t="str">
        <f t="shared" ca="1" si="38"/>
        <v/>
      </c>
      <c r="BR38" s="493" t="str">
        <f t="shared" ca="1" si="38"/>
        <v/>
      </c>
      <c r="BS38" s="493" t="str">
        <f t="shared" ca="1" si="38"/>
        <v/>
      </c>
      <c r="BT38" s="492" t="str">
        <f t="shared" ca="1" si="38"/>
        <v/>
      </c>
      <c r="BU38" s="492" t="str">
        <f t="shared" ca="1" si="38"/>
        <v/>
      </c>
      <c r="BV38" s="492" t="str">
        <f t="shared" ca="1" si="38"/>
        <v/>
      </c>
      <c r="BW38" s="492" t="str">
        <f t="shared" ca="1" si="38"/>
        <v/>
      </c>
      <c r="BX38" s="492" t="str">
        <f t="shared" ca="1" si="38"/>
        <v/>
      </c>
      <c r="BY38" s="492" t="str">
        <f t="shared" ca="1" si="38"/>
        <v/>
      </c>
    </row>
    <row r="39" spans="1:77" x14ac:dyDescent="0.25">
      <c r="A39" s="620"/>
      <c r="B39" s="3" t="s">
        <v>517</v>
      </c>
      <c r="E39" s="337">
        <v>1</v>
      </c>
      <c r="F39" s="337">
        <v>2.4</v>
      </c>
      <c r="G39" s="337">
        <v>0</v>
      </c>
      <c r="H39" s="42">
        <f t="shared" si="3"/>
        <v>0</v>
      </c>
      <c r="I39" s="42">
        <f t="shared" si="3"/>
        <v>0</v>
      </c>
      <c r="J39" s="32" t="str">
        <f t="shared" ca="1" si="4"/>
        <v>OK</v>
      </c>
      <c r="K39" s="661"/>
      <c r="L39" s="664"/>
      <c r="M39" s="667"/>
      <c r="N39" s="667"/>
      <c r="O39" s="617"/>
      <c r="P39" s="46"/>
      <c r="Q39" s="46"/>
      <c r="R39" s="46"/>
      <c r="S39" s="46"/>
      <c r="T39" s="46"/>
      <c r="V39" s="20">
        <f t="shared" si="5"/>
        <v>0</v>
      </c>
      <c r="W39" s="27" t="str">
        <f ca="1">INDEX(INDIRECT($AI39),$BO$9+1,W$4)</f>
        <v>None</v>
      </c>
      <c r="X39" s="27" t="str">
        <f t="shared" ref="X39:AB39" ca="1" si="53">INDEX(INDIRECT($AI39),$BO$9+1,X$4)</f>
        <v>None</v>
      </c>
      <c r="Y39" s="27">
        <f t="shared" ca="1" si="53"/>
        <v>0</v>
      </c>
      <c r="Z39" s="27">
        <f t="shared" ca="1" si="53"/>
        <v>0</v>
      </c>
      <c r="AA39" s="27">
        <f t="shared" ca="1" si="53"/>
        <v>0</v>
      </c>
      <c r="AB39" s="27">
        <f t="shared" ca="1" si="53"/>
        <v>0</v>
      </c>
      <c r="AC39" s="29">
        <f t="shared" si="7"/>
        <v>0</v>
      </c>
      <c r="AD39" s="29">
        <f t="shared" si="8"/>
        <v>0</v>
      </c>
      <c r="AE39" s="47"/>
      <c r="AF39" s="47"/>
      <c r="AG39" s="491">
        <v>30</v>
      </c>
      <c r="AH39" s="485">
        <v>1</v>
      </c>
      <c r="AI39" s="485" t="str">
        <f t="shared" si="9"/>
        <v>None</v>
      </c>
      <c r="AJ39" s="492" t="str">
        <f t="shared" ca="1" si="40"/>
        <v/>
      </c>
      <c r="AK39" s="492" t="str">
        <f t="shared" ca="1" si="40"/>
        <v/>
      </c>
      <c r="AL39" s="492" t="str">
        <f t="shared" ca="1" si="40"/>
        <v/>
      </c>
      <c r="AM39" s="492" t="str">
        <f t="shared" ca="1" si="40"/>
        <v/>
      </c>
      <c r="AN39" s="492" t="str">
        <f t="shared" ca="1" si="40"/>
        <v/>
      </c>
      <c r="AO39" s="492" t="str">
        <f t="shared" ca="1" si="40"/>
        <v/>
      </c>
      <c r="AP39" s="493" t="str">
        <f t="shared" ca="1" si="40"/>
        <v/>
      </c>
      <c r="AQ39" s="493" t="str">
        <f t="shared" ca="1" si="40"/>
        <v/>
      </c>
      <c r="AR39" s="493" t="str">
        <f t="shared" ca="1" si="40"/>
        <v/>
      </c>
      <c r="AS39" s="493" t="str">
        <f t="shared" ca="1" si="40"/>
        <v/>
      </c>
      <c r="AT39" s="493" t="str">
        <f t="shared" ca="1" si="40"/>
        <v/>
      </c>
      <c r="AU39" s="493" t="str">
        <f t="shared" ca="1" si="40"/>
        <v/>
      </c>
      <c r="AV39" s="492" t="str">
        <f t="shared" ca="1" si="37"/>
        <v/>
      </c>
      <c r="AW39" s="492" t="str">
        <f t="shared" ca="1" si="37"/>
        <v/>
      </c>
      <c r="AX39" s="492" t="str">
        <f t="shared" ca="1" si="37"/>
        <v/>
      </c>
      <c r="AY39" s="492" t="str">
        <f t="shared" ca="1" si="37"/>
        <v/>
      </c>
      <c r="AZ39" s="492" t="str">
        <f t="shared" ca="1" si="37"/>
        <v/>
      </c>
      <c r="BA39" s="492" t="str">
        <f t="shared" ca="1" si="37"/>
        <v/>
      </c>
      <c r="BB39" s="493" t="str">
        <f t="shared" ca="1" si="37"/>
        <v/>
      </c>
      <c r="BC39" s="493" t="str">
        <f t="shared" ca="1" si="37"/>
        <v/>
      </c>
      <c r="BD39" s="493" t="str">
        <f t="shared" ca="1" si="37"/>
        <v/>
      </c>
      <c r="BE39" s="493" t="str">
        <f t="shared" ca="1" si="37"/>
        <v/>
      </c>
      <c r="BF39" s="493" t="str">
        <f t="shared" ca="1" si="37"/>
        <v/>
      </c>
      <c r="BG39" s="493" t="str">
        <f t="shared" ca="1" si="37"/>
        <v/>
      </c>
      <c r="BH39" s="492" t="str">
        <f t="shared" ca="1" si="37"/>
        <v/>
      </c>
      <c r="BI39" s="492" t="str">
        <f t="shared" ca="1" si="37"/>
        <v/>
      </c>
      <c r="BJ39" s="492" t="str">
        <f t="shared" ca="1" si="37"/>
        <v/>
      </c>
      <c r="BK39" s="492" t="str">
        <f t="shared" ca="1" si="37"/>
        <v/>
      </c>
      <c r="BL39" s="492" t="str">
        <f t="shared" ca="1" si="38"/>
        <v/>
      </c>
      <c r="BM39" s="492" t="str">
        <f t="shared" ca="1" si="38"/>
        <v/>
      </c>
      <c r="BN39" s="493" t="str">
        <f t="shared" ca="1" si="38"/>
        <v/>
      </c>
      <c r="BO39" s="493" t="str">
        <f t="shared" ca="1" si="38"/>
        <v/>
      </c>
      <c r="BP39" s="493" t="str">
        <f t="shared" ca="1" si="38"/>
        <v/>
      </c>
      <c r="BQ39" s="493" t="str">
        <f t="shared" ca="1" si="38"/>
        <v/>
      </c>
      <c r="BR39" s="493" t="str">
        <f t="shared" ca="1" si="38"/>
        <v/>
      </c>
      <c r="BS39" s="493" t="str">
        <f t="shared" ca="1" si="38"/>
        <v/>
      </c>
      <c r="BT39" s="492" t="str">
        <f t="shared" ca="1" si="38"/>
        <v/>
      </c>
      <c r="BU39" s="492" t="str">
        <f t="shared" ca="1" si="38"/>
        <v/>
      </c>
      <c r="BV39" s="492" t="str">
        <f t="shared" ca="1" si="38"/>
        <v/>
      </c>
      <c r="BW39" s="492" t="str">
        <f t="shared" ca="1" si="38"/>
        <v/>
      </c>
      <c r="BX39" s="492" t="str">
        <f t="shared" ca="1" si="38"/>
        <v/>
      </c>
      <c r="BY39" s="492" t="str">
        <f t="shared" ca="1" si="38"/>
        <v/>
      </c>
    </row>
    <row r="40" spans="1:77" x14ac:dyDescent="0.25">
      <c r="A40" s="620"/>
      <c r="B40" s="3" t="s">
        <v>518</v>
      </c>
      <c r="E40" s="337">
        <v>1</v>
      </c>
      <c r="F40" s="337">
        <v>2.4</v>
      </c>
      <c r="G40" s="337">
        <v>0</v>
      </c>
      <c r="H40" s="42">
        <f t="shared" ca="1" si="3"/>
        <v>0</v>
      </c>
      <c r="I40" s="42">
        <f t="shared" ca="1" si="3"/>
        <v>0</v>
      </c>
      <c r="J40" s="32" t="str">
        <f t="shared" ca="1" si="4"/>
        <v>OK</v>
      </c>
      <c r="K40" s="661"/>
      <c r="L40" s="664"/>
      <c r="M40" s="667"/>
      <c r="N40" s="667"/>
      <c r="O40" s="617"/>
      <c r="P40" s="46"/>
      <c r="Q40" s="46"/>
      <c r="R40" s="46"/>
      <c r="S40" s="46"/>
      <c r="T40" s="46"/>
      <c r="V40" s="20">
        <f t="shared" ca="1" si="5"/>
        <v>0</v>
      </c>
      <c r="W40" s="27" t="str">
        <f ca="1">INDEX(INDIRECT($AI40),$BP$9+1,W$4)</f>
        <v>None</v>
      </c>
      <c r="X40" s="27" t="str">
        <f t="shared" ref="X40:AB40" ca="1" si="54">INDEX(INDIRECT($AI40),$BP$9+1,X$4)</f>
        <v>None</v>
      </c>
      <c r="Y40" s="27">
        <f t="shared" ca="1" si="54"/>
        <v>0</v>
      </c>
      <c r="Z40" s="27">
        <f t="shared" ca="1" si="54"/>
        <v>0</v>
      </c>
      <c r="AA40" s="27">
        <f t="shared" ca="1" si="54"/>
        <v>0</v>
      </c>
      <c r="AB40" s="27">
        <f t="shared" ca="1" si="54"/>
        <v>0</v>
      </c>
      <c r="AC40" s="29">
        <f t="shared" ca="1" si="7"/>
        <v>0</v>
      </c>
      <c r="AD40" s="29">
        <f t="shared" ca="1" si="8"/>
        <v>0</v>
      </c>
      <c r="AE40" s="47"/>
      <c r="AF40" s="47"/>
      <c r="AG40" s="491">
        <v>31</v>
      </c>
      <c r="AH40" s="485">
        <v>4</v>
      </c>
      <c r="AI40" s="485" t="str">
        <f t="shared" si="9"/>
        <v>Plasterboard</v>
      </c>
      <c r="AJ40" s="492" t="str">
        <f t="shared" ca="1" si="40"/>
        <v/>
      </c>
      <c r="AK40" s="492" t="str">
        <f t="shared" ca="1" si="40"/>
        <v/>
      </c>
      <c r="AL40" s="492" t="str">
        <f t="shared" ca="1" si="40"/>
        <v/>
      </c>
      <c r="AM40" s="492" t="str">
        <f t="shared" ca="1" si="40"/>
        <v/>
      </c>
      <c r="AN40" s="492" t="str">
        <f t="shared" ca="1" si="40"/>
        <v/>
      </c>
      <c r="AO40" s="492" t="str">
        <f t="shared" ca="1" si="40"/>
        <v/>
      </c>
      <c r="AP40" s="493" t="str">
        <f t="shared" ca="1" si="40"/>
        <v/>
      </c>
      <c r="AQ40" s="493" t="str">
        <f t="shared" ca="1" si="40"/>
        <v/>
      </c>
      <c r="AR40" s="493" t="str">
        <f t="shared" ca="1" si="40"/>
        <v/>
      </c>
      <c r="AS40" s="493" t="str">
        <f t="shared" ca="1" si="40"/>
        <v/>
      </c>
      <c r="AT40" s="493" t="str">
        <f t="shared" ca="1" si="40"/>
        <v/>
      </c>
      <c r="AU40" s="493" t="str">
        <f t="shared" ca="1" si="40"/>
        <v/>
      </c>
      <c r="AV40" s="492" t="str">
        <f t="shared" ca="1" si="37"/>
        <v/>
      </c>
      <c r="AW40" s="492" t="str">
        <f t="shared" ca="1" si="37"/>
        <v/>
      </c>
      <c r="AX40" s="492" t="str">
        <f t="shared" ca="1" si="37"/>
        <v/>
      </c>
      <c r="AY40" s="492" t="str">
        <f t="shared" ca="1" si="37"/>
        <v/>
      </c>
      <c r="AZ40" s="492" t="str">
        <f t="shared" ca="1" si="37"/>
        <v/>
      </c>
      <c r="BA40" s="492" t="str">
        <f t="shared" ca="1" si="37"/>
        <v/>
      </c>
      <c r="BB40" s="493" t="str">
        <f t="shared" ca="1" si="37"/>
        <v/>
      </c>
      <c r="BC40" s="493" t="str">
        <f t="shared" ca="1" si="37"/>
        <v/>
      </c>
      <c r="BD40" s="493" t="str">
        <f t="shared" ca="1" si="37"/>
        <v/>
      </c>
      <c r="BE40" s="493" t="str">
        <f t="shared" ca="1" si="37"/>
        <v/>
      </c>
      <c r="BF40" s="493" t="str">
        <f t="shared" ca="1" si="37"/>
        <v/>
      </c>
      <c r="BG40" s="493" t="str">
        <f t="shared" ca="1" si="37"/>
        <v/>
      </c>
      <c r="BH40" s="492" t="str">
        <f t="shared" ca="1" si="37"/>
        <v/>
      </c>
      <c r="BI40" s="492" t="str">
        <f t="shared" ca="1" si="37"/>
        <v/>
      </c>
      <c r="BJ40" s="492" t="str">
        <f t="shared" ca="1" si="37"/>
        <v/>
      </c>
      <c r="BK40" s="492" t="str">
        <f t="shared" ca="1" si="37"/>
        <v/>
      </c>
      <c r="BL40" s="492" t="str">
        <f t="shared" ca="1" si="38"/>
        <v/>
      </c>
      <c r="BM40" s="492" t="str">
        <f t="shared" ca="1" si="38"/>
        <v/>
      </c>
      <c r="BN40" s="493" t="str">
        <f t="shared" ca="1" si="38"/>
        <v/>
      </c>
      <c r="BO40" s="493" t="str">
        <f t="shared" ca="1" si="38"/>
        <v/>
      </c>
      <c r="BP40" s="493" t="str">
        <f t="shared" ca="1" si="38"/>
        <v/>
      </c>
      <c r="BQ40" s="493" t="str">
        <f t="shared" ca="1" si="38"/>
        <v/>
      </c>
      <c r="BR40" s="493" t="str">
        <f t="shared" ca="1" si="38"/>
        <v/>
      </c>
      <c r="BS40" s="493" t="str">
        <f t="shared" ca="1" si="38"/>
        <v/>
      </c>
      <c r="BT40" s="492" t="str">
        <f t="shared" ca="1" si="38"/>
        <v/>
      </c>
      <c r="BU40" s="492" t="str">
        <f t="shared" ca="1" si="38"/>
        <v/>
      </c>
      <c r="BV40" s="492" t="str">
        <f t="shared" ca="1" si="38"/>
        <v/>
      </c>
      <c r="BW40" s="492" t="str">
        <f t="shared" ca="1" si="38"/>
        <v/>
      </c>
      <c r="BX40" s="492" t="str">
        <f t="shared" ca="1" si="38"/>
        <v/>
      </c>
      <c r="BY40" s="492" t="str">
        <f t="shared" ca="1" si="38"/>
        <v/>
      </c>
    </row>
    <row r="41" spans="1:77" ht="15" customHeight="1" x14ac:dyDescent="0.25">
      <c r="A41" s="620"/>
      <c r="B41" s="3" t="s">
        <v>519</v>
      </c>
      <c r="E41" s="337">
        <v>1</v>
      </c>
      <c r="F41" s="337">
        <v>2.4</v>
      </c>
      <c r="G41" s="337">
        <v>0</v>
      </c>
      <c r="H41" s="42">
        <f t="shared" ca="1" si="3"/>
        <v>0</v>
      </c>
      <c r="I41" s="42">
        <f t="shared" ca="1" si="3"/>
        <v>0</v>
      </c>
      <c r="J41" s="32" t="str">
        <f t="shared" ca="1" si="4"/>
        <v>OK</v>
      </c>
      <c r="K41" s="661"/>
      <c r="L41" s="664"/>
      <c r="M41" s="667"/>
      <c r="N41" s="667"/>
      <c r="O41" s="616" t="str">
        <f ca="1">IF(K38=0,"",IF(N38&lt;=K38,"OK if external bracing line", "NG if external bracing line"))</f>
        <v/>
      </c>
      <c r="P41" s="46"/>
      <c r="Q41" s="46"/>
      <c r="R41" s="46"/>
      <c r="S41" s="46"/>
      <c r="T41" s="46"/>
      <c r="V41" s="20">
        <f t="shared" ca="1" si="5"/>
        <v>0</v>
      </c>
      <c r="W41" s="27" t="str">
        <f ca="1">INDEX(INDIRECT($AI41),$BQ$9+1,W$4)</f>
        <v>None</v>
      </c>
      <c r="X41" s="27" t="str">
        <f t="shared" ref="X41:AB41" ca="1" si="55">INDEX(INDIRECT($AI41),$BQ$9+1,X$4)</f>
        <v>None</v>
      </c>
      <c r="Y41" s="27">
        <f t="shared" ca="1" si="55"/>
        <v>0</v>
      </c>
      <c r="Z41" s="27">
        <f t="shared" ca="1" si="55"/>
        <v>0</v>
      </c>
      <c r="AA41" s="27">
        <f t="shared" ca="1" si="55"/>
        <v>0</v>
      </c>
      <c r="AB41" s="27">
        <f t="shared" ca="1" si="55"/>
        <v>0</v>
      </c>
      <c r="AC41" s="29">
        <f t="shared" ca="1" si="7"/>
        <v>0</v>
      </c>
      <c r="AD41" s="29">
        <f t="shared" ca="1" si="8"/>
        <v>0</v>
      </c>
      <c r="AE41" s="47"/>
      <c r="AF41" s="47"/>
      <c r="AG41" s="491">
        <v>32</v>
      </c>
      <c r="AH41" s="485">
        <v>6</v>
      </c>
      <c r="AI41" s="485" t="str">
        <f t="shared" si="9"/>
        <v>Foundations</v>
      </c>
      <c r="AJ41" s="492" t="str">
        <f t="shared" ca="1" si="40"/>
        <v/>
      </c>
      <c r="AK41" s="492" t="str">
        <f t="shared" ca="1" si="40"/>
        <v/>
      </c>
      <c r="AL41" s="492" t="str">
        <f t="shared" ca="1" si="40"/>
        <v/>
      </c>
      <c r="AM41" s="492" t="str">
        <f t="shared" ca="1" si="40"/>
        <v/>
      </c>
      <c r="AN41" s="492" t="str">
        <f t="shared" ca="1" si="40"/>
        <v/>
      </c>
      <c r="AO41" s="492" t="str">
        <f t="shared" ca="1" si="40"/>
        <v/>
      </c>
      <c r="AP41" s="493" t="str">
        <f t="shared" ca="1" si="40"/>
        <v/>
      </c>
      <c r="AQ41" s="493" t="str">
        <f t="shared" ca="1" si="40"/>
        <v/>
      </c>
      <c r="AR41" s="493" t="str">
        <f t="shared" ca="1" si="40"/>
        <v/>
      </c>
      <c r="AS41" s="493" t="str">
        <f t="shared" ca="1" si="40"/>
        <v/>
      </c>
      <c r="AT41" s="493" t="str">
        <f t="shared" ca="1" si="40"/>
        <v/>
      </c>
      <c r="AU41" s="493" t="str">
        <f t="shared" ca="1" si="40"/>
        <v/>
      </c>
      <c r="AV41" s="492" t="str">
        <f t="shared" ca="1" si="37"/>
        <v/>
      </c>
      <c r="AW41" s="492" t="str">
        <f t="shared" ca="1" si="37"/>
        <v/>
      </c>
      <c r="AX41" s="492" t="str">
        <f t="shared" ca="1" si="37"/>
        <v/>
      </c>
      <c r="AY41" s="492" t="str">
        <f t="shared" ca="1" si="37"/>
        <v/>
      </c>
      <c r="AZ41" s="492" t="str">
        <f t="shared" ca="1" si="37"/>
        <v/>
      </c>
      <c r="BA41" s="492" t="str">
        <f t="shared" ca="1" si="37"/>
        <v/>
      </c>
      <c r="BB41" s="493" t="str">
        <f t="shared" ca="1" si="37"/>
        <v/>
      </c>
      <c r="BC41" s="493" t="str">
        <f t="shared" ca="1" si="37"/>
        <v/>
      </c>
      <c r="BD41" s="493" t="str">
        <f t="shared" ca="1" si="37"/>
        <v/>
      </c>
      <c r="BE41" s="493" t="str">
        <f t="shared" ca="1" si="37"/>
        <v/>
      </c>
      <c r="BF41" s="493" t="str">
        <f t="shared" ca="1" si="37"/>
        <v/>
      </c>
      <c r="BG41" s="493" t="str">
        <f t="shared" ca="1" si="37"/>
        <v/>
      </c>
      <c r="BH41" s="492" t="str">
        <f t="shared" ca="1" si="37"/>
        <v/>
      </c>
      <c r="BI41" s="492" t="str">
        <f t="shared" ca="1" si="37"/>
        <v/>
      </c>
      <c r="BJ41" s="492" t="str">
        <f t="shared" ca="1" si="37"/>
        <v/>
      </c>
      <c r="BK41" s="492" t="str">
        <f t="shared" ca="1" si="37"/>
        <v/>
      </c>
      <c r="BL41" s="492" t="str">
        <f t="shared" ca="1" si="38"/>
        <v/>
      </c>
      <c r="BM41" s="492" t="str">
        <f t="shared" ca="1" si="38"/>
        <v/>
      </c>
      <c r="BN41" s="493" t="str">
        <f t="shared" ca="1" si="38"/>
        <v/>
      </c>
      <c r="BO41" s="493" t="str">
        <f t="shared" ca="1" si="38"/>
        <v/>
      </c>
      <c r="BP41" s="493" t="str">
        <f t="shared" ca="1" si="38"/>
        <v/>
      </c>
      <c r="BQ41" s="493" t="str">
        <f t="shared" ca="1" si="38"/>
        <v/>
      </c>
      <c r="BR41" s="493" t="str">
        <f t="shared" ca="1" si="38"/>
        <v/>
      </c>
      <c r="BS41" s="493" t="str">
        <f t="shared" ca="1" si="38"/>
        <v/>
      </c>
      <c r="BT41" s="492" t="str">
        <f t="shared" ca="1" si="38"/>
        <v/>
      </c>
      <c r="BU41" s="492" t="str">
        <f t="shared" ca="1" si="38"/>
        <v/>
      </c>
      <c r="BV41" s="492" t="str">
        <f t="shared" ca="1" si="38"/>
        <v/>
      </c>
      <c r="BW41" s="492" t="str">
        <f t="shared" ca="1" si="38"/>
        <v/>
      </c>
      <c r="BX41" s="492" t="str">
        <f t="shared" ca="1" si="38"/>
        <v/>
      </c>
      <c r="BY41" s="492" t="str">
        <f t="shared" ca="1" si="38"/>
        <v/>
      </c>
    </row>
    <row r="42" spans="1:77" x14ac:dyDescent="0.25">
      <c r="A42" s="620"/>
      <c r="B42" s="3" t="s">
        <v>520</v>
      </c>
      <c r="E42" s="337">
        <v>1</v>
      </c>
      <c r="F42" s="337">
        <v>2.4</v>
      </c>
      <c r="G42" s="337">
        <v>0</v>
      </c>
      <c r="H42" s="42">
        <f t="shared" si="3"/>
        <v>0</v>
      </c>
      <c r="I42" s="42">
        <f t="shared" si="3"/>
        <v>0</v>
      </c>
      <c r="J42" s="32" t="str">
        <f t="shared" ca="1" si="4"/>
        <v>OK</v>
      </c>
      <c r="K42" s="661"/>
      <c r="L42" s="664"/>
      <c r="M42" s="667"/>
      <c r="N42" s="667"/>
      <c r="O42" s="617"/>
      <c r="P42" s="46"/>
      <c r="Q42" s="46"/>
      <c r="R42" s="46"/>
      <c r="S42" s="46"/>
      <c r="T42" s="46"/>
      <c r="V42" s="20">
        <f t="shared" si="5"/>
        <v>0</v>
      </c>
      <c r="W42" s="27" t="str">
        <f ca="1">INDEX(INDIRECT($AI42),$BR$9+1,W$4)</f>
        <v>None</v>
      </c>
      <c r="X42" s="27" t="str">
        <f t="shared" ref="X42:AB42" ca="1" si="56">INDEX(INDIRECT($AI42),$BR$9+1,X$4)</f>
        <v>None</v>
      </c>
      <c r="Y42" s="27">
        <f t="shared" ca="1" si="56"/>
        <v>0</v>
      </c>
      <c r="Z42" s="27">
        <f t="shared" ca="1" si="56"/>
        <v>0</v>
      </c>
      <c r="AA42" s="27">
        <f t="shared" ca="1" si="56"/>
        <v>0</v>
      </c>
      <c r="AB42" s="27">
        <f t="shared" ca="1" si="56"/>
        <v>0</v>
      </c>
      <c r="AC42" s="29">
        <f t="shared" si="7"/>
        <v>0</v>
      </c>
      <c r="AD42" s="29">
        <f t="shared" si="8"/>
        <v>0</v>
      </c>
      <c r="AG42" s="41"/>
      <c r="AH42" s="485">
        <v>1</v>
      </c>
      <c r="AI42" s="40" t="str">
        <f t="shared" si="9"/>
        <v>None</v>
      </c>
    </row>
    <row r="43" spans="1:77" x14ac:dyDescent="0.25">
      <c r="A43" s="620"/>
      <c r="B43" s="3" t="s">
        <v>521</v>
      </c>
      <c r="E43" s="337">
        <v>1</v>
      </c>
      <c r="F43" s="337">
        <v>2.4</v>
      </c>
      <c r="G43" s="337">
        <v>0</v>
      </c>
      <c r="H43" s="42">
        <f t="shared" si="3"/>
        <v>0</v>
      </c>
      <c r="I43" s="42">
        <f t="shared" si="3"/>
        <v>0</v>
      </c>
      <c r="J43" s="32" t="str">
        <f t="shared" ca="1" si="4"/>
        <v>OK</v>
      </c>
      <c r="K43" s="662"/>
      <c r="L43" s="665"/>
      <c r="M43" s="668"/>
      <c r="N43" s="668"/>
      <c r="O43" s="617"/>
      <c r="P43" s="46"/>
      <c r="Q43" s="46"/>
      <c r="R43" s="46"/>
      <c r="S43" s="46"/>
      <c r="T43" s="46"/>
      <c r="V43" s="20">
        <f t="shared" si="5"/>
        <v>0</v>
      </c>
      <c r="W43" s="27" t="str">
        <f ca="1">INDEX(INDIRECT($AI43),$BS$9+1,W$4)</f>
        <v>None</v>
      </c>
      <c r="X43" s="27" t="str">
        <f t="shared" ref="X43:AB43" ca="1" si="57">INDEX(INDIRECT($AI43),$BS$9+1,X$4)</f>
        <v>None</v>
      </c>
      <c r="Y43" s="27">
        <f t="shared" ca="1" si="57"/>
        <v>0</v>
      </c>
      <c r="Z43" s="27">
        <f t="shared" ca="1" si="57"/>
        <v>0</v>
      </c>
      <c r="AA43" s="27">
        <f t="shared" ca="1" si="57"/>
        <v>0</v>
      </c>
      <c r="AB43" s="27">
        <f t="shared" ca="1" si="57"/>
        <v>0</v>
      </c>
      <c r="AC43" s="29">
        <f t="shared" si="7"/>
        <v>0</v>
      </c>
      <c r="AD43" s="29">
        <f t="shared" si="8"/>
        <v>0</v>
      </c>
      <c r="AG43" s="41"/>
      <c r="AH43" s="485">
        <v>1</v>
      </c>
      <c r="AI43" s="40" t="str">
        <f t="shared" si="9"/>
        <v>None</v>
      </c>
    </row>
    <row r="44" spans="1:77" ht="15.75" customHeight="1" x14ac:dyDescent="0.25">
      <c r="A44" s="619" t="s">
        <v>522</v>
      </c>
      <c r="B44" s="3" t="s">
        <v>523</v>
      </c>
      <c r="E44" s="337">
        <v>1</v>
      </c>
      <c r="F44" s="337">
        <v>2.4</v>
      </c>
      <c r="G44" s="337">
        <v>0</v>
      </c>
      <c r="H44" s="42">
        <f t="shared" si="3"/>
        <v>0</v>
      </c>
      <c r="I44" s="42">
        <f t="shared" si="3"/>
        <v>0</v>
      </c>
      <c r="J44" s="32" t="str">
        <f t="shared" ca="1" si="4"/>
        <v>OK</v>
      </c>
      <c r="K44" s="660">
        <f ca="1">MIN(SUM(H44:H49),SUM(I44:I49))</f>
        <v>0</v>
      </c>
      <c r="L44" s="663">
        <v>0</v>
      </c>
      <c r="M44" s="666" t="str">
        <f t="shared" ref="M44" ca="1" si="58">IF(K44=0,"",MAX(100,0.5*MAX(H$3,I$3)/U$15))</f>
        <v/>
      </c>
      <c r="N44" s="666" t="str">
        <f ca="1">IF(K44=0,"",MAX(M44,L44*15))</f>
        <v/>
      </c>
      <c r="O44" s="616" t="str">
        <f ca="1">IF(K44=0,"",IF(M44&lt;=K44,"OK if internal bracing line", "NG if internal bracing line"))</f>
        <v/>
      </c>
      <c r="P44" s="46"/>
      <c r="Q44" s="46"/>
      <c r="R44" s="46"/>
      <c r="S44" s="46"/>
      <c r="T44" s="46"/>
      <c r="V44" s="20">
        <f t="shared" si="5"/>
        <v>0</v>
      </c>
      <c r="W44" s="27" t="str">
        <f ca="1">INDEX(INDIRECT($AI44),$BT$9+1,W$4)</f>
        <v>None</v>
      </c>
      <c r="X44" s="27" t="str">
        <f t="shared" ref="X44:AB44" ca="1" si="59">INDEX(INDIRECT($AI44),$BT$9+1,X$4)</f>
        <v>None</v>
      </c>
      <c r="Y44" s="27">
        <f t="shared" ca="1" si="59"/>
        <v>0</v>
      </c>
      <c r="Z44" s="27">
        <f t="shared" ca="1" si="59"/>
        <v>0</v>
      </c>
      <c r="AA44" s="27">
        <f t="shared" ca="1" si="59"/>
        <v>0</v>
      </c>
      <c r="AB44" s="27">
        <f t="shared" ca="1" si="59"/>
        <v>0</v>
      </c>
      <c r="AC44" s="29">
        <f t="shared" si="7"/>
        <v>0</v>
      </c>
      <c r="AD44" s="29">
        <f t="shared" si="8"/>
        <v>0</v>
      </c>
      <c r="AG44" s="41"/>
      <c r="AH44" s="485">
        <v>1</v>
      </c>
      <c r="AI44" s="40" t="str">
        <f t="shared" si="9"/>
        <v>None</v>
      </c>
    </row>
    <row r="45" spans="1:77" x14ac:dyDescent="0.25">
      <c r="A45" s="620"/>
      <c r="B45" s="3" t="s">
        <v>524</v>
      </c>
      <c r="E45" s="337">
        <v>1</v>
      </c>
      <c r="F45" s="337">
        <v>2.4</v>
      </c>
      <c r="G45" s="337">
        <v>0</v>
      </c>
      <c r="H45" s="42">
        <f t="shared" si="3"/>
        <v>0</v>
      </c>
      <c r="I45" s="42">
        <f t="shared" si="3"/>
        <v>0</v>
      </c>
      <c r="J45" s="32" t="str">
        <f t="shared" ca="1" si="4"/>
        <v>OK</v>
      </c>
      <c r="K45" s="661"/>
      <c r="L45" s="664"/>
      <c r="M45" s="667"/>
      <c r="N45" s="667"/>
      <c r="O45" s="617"/>
      <c r="P45" s="46"/>
      <c r="Q45" s="46"/>
      <c r="R45" s="46"/>
      <c r="S45" s="46"/>
      <c r="T45" s="46"/>
      <c r="V45" s="20">
        <f t="shared" si="5"/>
        <v>0</v>
      </c>
      <c r="W45" s="27" t="str">
        <f ca="1">INDEX(INDIRECT($AI45),$BU$9+1,W$4)</f>
        <v>None</v>
      </c>
      <c r="X45" s="27" t="str">
        <f t="shared" ref="X45:AB45" ca="1" si="60">INDEX(INDIRECT($AI45),$BU$9+1,X$4)</f>
        <v>None</v>
      </c>
      <c r="Y45" s="27">
        <f t="shared" ca="1" si="60"/>
        <v>0</v>
      </c>
      <c r="Z45" s="27">
        <f t="shared" ca="1" si="60"/>
        <v>0</v>
      </c>
      <c r="AA45" s="27">
        <f t="shared" ca="1" si="60"/>
        <v>0</v>
      </c>
      <c r="AB45" s="27">
        <f t="shared" ca="1" si="60"/>
        <v>0</v>
      </c>
      <c r="AC45" s="29">
        <f t="shared" si="7"/>
        <v>0</v>
      </c>
      <c r="AD45" s="29">
        <f t="shared" si="8"/>
        <v>0</v>
      </c>
      <c r="AG45" s="41"/>
      <c r="AH45" s="485">
        <v>1</v>
      </c>
      <c r="AI45" s="40" t="str">
        <f t="shared" si="9"/>
        <v>None</v>
      </c>
    </row>
    <row r="46" spans="1:77" x14ac:dyDescent="0.25">
      <c r="A46" s="620"/>
      <c r="B46" s="3" t="s">
        <v>525</v>
      </c>
      <c r="E46" s="337">
        <v>1</v>
      </c>
      <c r="F46" s="337">
        <v>2.4</v>
      </c>
      <c r="G46" s="337">
        <v>0</v>
      </c>
      <c r="H46" s="42">
        <f t="shared" ca="1" si="3"/>
        <v>0</v>
      </c>
      <c r="I46" s="42">
        <f t="shared" ca="1" si="3"/>
        <v>0</v>
      </c>
      <c r="J46" s="32" t="str">
        <f t="shared" ca="1" si="4"/>
        <v>Insufficient</v>
      </c>
      <c r="K46" s="661"/>
      <c r="L46" s="664"/>
      <c r="M46" s="667"/>
      <c r="N46" s="667"/>
      <c r="O46" s="617"/>
      <c r="P46" s="46"/>
      <c r="Q46" s="46"/>
      <c r="R46" s="46"/>
      <c r="S46" s="46"/>
      <c r="T46" s="46"/>
      <c r="V46" s="20">
        <f t="shared" ca="1" si="5"/>
        <v>1.2</v>
      </c>
      <c r="W46" s="27" t="str">
        <f ca="1">INDEX(INDIRECT($AI46),$BV$9+1,W$4)</f>
        <v>USG Boral</v>
      </c>
      <c r="X46" s="27" t="str">
        <f t="shared" ref="X46:AB46" ca="1" si="61">INDEX(INDIRECT($AI46),$BV$9+1,X$4)</f>
        <v>UB1FR 1.2-4.8</v>
      </c>
      <c r="Y46" s="27">
        <f t="shared" ca="1" si="61"/>
        <v>1.2</v>
      </c>
      <c r="Z46" s="27">
        <f t="shared" ca="1" si="61"/>
        <v>145</v>
      </c>
      <c r="AA46" s="27">
        <f t="shared" ca="1" si="61"/>
        <v>140</v>
      </c>
      <c r="AB46" s="27">
        <f t="shared" ca="1" si="61"/>
        <v>0</v>
      </c>
      <c r="AC46" s="29">
        <f t="shared" ca="1" si="7"/>
        <v>0</v>
      </c>
      <c r="AD46" s="29">
        <f t="shared" ca="1" si="8"/>
        <v>0</v>
      </c>
      <c r="AG46" s="41"/>
      <c r="AH46" s="485">
        <v>4</v>
      </c>
      <c r="AI46" s="40" t="str">
        <f t="shared" si="9"/>
        <v>Plasterboard</v>
      </c>
    </row>
    <row r="47" spans="1:77" ht="15" customHeight="1" x14ac:dyDescent="0.25">
      <c r="A47" s="620"/>
      <c r="B47" s="3" t="s">
        <v>526</v>
      </c>
      <c r="E47" s="337">
        <v>1</v>
      </c>
      <c r="F47" s="337">
        <v>2.4</v>
      </c>
      <c r="G47" s="337">
        <v>0</v>
      </c>
      <c r="H47" s="42">
        <f t="shared" si="3"/>
        <v>0</v>
      </c>
      <c r="I47" s="42">
        <f t="shared" si="3"/>
        <v>0</v>
      </c>
      <c r="J47" s="32" t="str">
        <f t="shared" ca="1" si="4"/>
        <v>OK</v>
      </c>
      <c r="K47" s="661"/>
      <c r="L47" s="664"/>
      <c r="M47" s="667"/>
      <c r="N47" s="667"/>
      <c r="O47" s="616" t="str">
        <f ca="1">IF(K44=0,"",IF(N44&lt;=K44,"OK if external bracing line", "NG if external bracing line"))</f>
        <v/>
      </c>
      <c r="P47" s="46"/>
      <c r="Q47" s="46"/>
      <c r="R47" s="46"/>
      <c r="S47" s="46"/>
      <c r="T47" s="46"/>
      <c r="V47" s="20">
        <f t="shared" si="5"/>
        <v>0</v>
      </c>
      <c r="W47" s="27" t="str">
        <f ca="1">INDEX(INDIRECT($AI47),$BW$9+1,W$4)</f>
        <v>None</v>
      </c>
      <c r="X47" s="27" t="str">
        <f t="shared" ref="X47:AB47" ca="1" si="62">INDEX(INDIRECT($AI47),$BW$9+1,X$4)</f>
        <v>None</v>
      </c>
      <c r="Y47" s="27">
        <f t="shared" ca="1" si="62"/>
        <v>0</v>
      </c>
      <c r="Z47" s="27">
        <f t="shared" ca="1" si="62"/>
        <v>0</v>
      </c>
      <c r="AA47" s="27">
        <f t="shared" ca="1" si="62"/>
        <v>0</v>
      </c>
      <c r="AB47" s="27">
        <f t="shared" ca="1" si="62"/>
        <v>0</v>
      </c>
      <c r="AC47" s="29">
        <f t="shared" si="7"/>
        <v>0</v>
      </c>
      <c r="AD47" s="29">
        <f t="shared" si="8"/>
        <v>0</v>
      </c>
      <c r="AG47" s="41"/>
      <c r="AH47" s="485">
        <v>1</v>
      </c>
      <c r="AI47" s="40" t="str">
        <f t="shared" si="9"/>
        <v>None</v>
      </c>
    </row>
    <row r="48" spans="1:77" x14ac:dyDescent="0.25">
      <c r="A48" s="620"/>
      <c r="B48" s="3" t="s">
        <v>527</v>
      </c>
      <c r="E48" s="337">
        <v>1</v>
      </c>
      <c r="F48" s="337">
        <v>2.4</v>
      </c>
      <c r="G48" s="337">
        <v>0</v>
      </c>
      <c r="H48" s="42">
        <f t="shared" si="3"/>
        <v>0</v>
      </c>
      <c r="I48" s="42">
        <f t="shared" si="3"/>
        <v>0</v>
      </c>
      <c r="J48" s="32" t="str">
        <f t="shared" ca="1" si="4"/>
        <v>OK</v>
      </c>
      <c r="K48" s="661"/>
      <c r="L48" s="664"/>
      <c r="M48" s="667"/>
      <c r="N48" s="667"/>
      <c r="O48" s="617"/>
      <c r="P48" s="46"/>
      <c r="Q48" s="46"/>
      <c r="R48" s="46"/>
      <c r="S48" s="46"/>
      <c r="T48" s="46"/>
      <c r="V48" s="20">
        <f t="shared" si="5"/>
        <v>0</v>
      </c>
      <c r="W48" s="27" t="str">
        <f ca="1">INDEX(INDIRECT($AI48),$BX$9+1,W$4)</f>
        <v>None</v>
      </c>
      <c r="X48" s="27" t="str">
        <f t="shared" ref="X48:AB48" ca="1" si="63">INDEX(INDIRECT($AI48),$BX$9+1,X$4)</f>
        <v>None</v>
      </c>
      <c r="Y48" s="27">
        <f t="shared" ca="1" si="63"/>
        <v>0</v>
      </c>
      <c r="Z48" s="27">
        <f t="shared" ca="1" si="63"/>
        <v>0</v>
      </c>
      <c r="AA48" s="27">
        <f t="shared" ca="1" si="63"/>
        <v>0</v>
      </c>
      <c r="AB48" s="27">
        <f t="shared" ca="1" si="63"/>
        <v>0</v>
      </c>
      <c r="AC48" s="29">
        <f t="shared" si="7"/>
        <v>0</v>
      </c>
      <c r="AD48" s="29">
        <f t="shared" si="8"/>
        <v>0</v>
      </c>
      <c r="AG48" s="41"/>
      <c r="AH48" s="485">
        <v>1</v>
      </c>
      <c r="AI48" s="40" t="str">
        <f t="shared" si="9"/>
        <v>None</v>
      </c>
    </row>
    <row r="49" spans="1:35" x14ac:dyDescent="0.25">
      <c r="A49" s="620"/>
      <c r="B49" s="3" t="s">
        <v>528</v>
      </c>
      <c r="E49" s="337">
        <v>1</v>
      </c>
      <c r="F49" s="337">
        <v>2.4</v>
      </c>
      <c r="G49" s="337">
        <v>0</v>
      </c>
      <c r="H49" s="42">
        <f t="shared" ca="1" si="3"/>
        <v>0</v>
      </c>
      <c r="I49" s="42">
        <f t="shared" ca="1" si="3"/>
        <v>0</v>
      </c>
      <c r="J49" s="32" t="str">
        <f t="shared" ca="1" si="4"/>
        <v>OK</v>
      </c>
      <c r="K49" s="662"/>
      <c r="L49" s="665"/>
      <c r="M49" s="668"/>
      <c r="N49" s="668"/>
      <c r="O49" s="618"/>
      <c r="P49" s="46"/>
      <c r="Q49" s="46"/>
      <c r="R49" s="46"/>
      <c r="S49" s="46"/>
      <c r="T49" s="46"/>
      <c r="V49" s="20">
        <f t="shared" ca="1" si="5"/>
        <v>1</v>
      </c>
      <c r="W49" s="27" t="str">
        <f ca="1">INDEX(INDIRECT($AI49),$BY$9+1,W$4)</f>
        <v>NZS 3604</v>
      </c>
      <c r="X49" s="27" t="str">
        <f t="shared" ref="X49:AB49" ca="1" si="64">INDEX(INDIRECT($AI49),$BY$9+1,X$4)</f>
        <v>anchor pile</v>
      </c>
      <c r="Y49" s="27">
        <f t="shared" ca="1" si="64"/>
        <v>1</v>
      </c>
      <c r="Z49" s="27">
        <f t="shared" ca="1" si="64"/>
        <v>0</v>
      </c>
      <c r="AA49" s="27">
        <f t="shared" ca="1" si="64"/>
        <v>0</v>
      </c>
      <c r="AB49" s="27">
        <f t="shared" ca="1" si="64"/>
        <v>0</v>
      </c>
      <c r="AC49" s="29">
        <f t="shared" ca="1" si="7"/>
        <v>0</v>
      </c>
      <c r="AD49" s="29">
        <f t="shared" ca="1" si="8"/>
        <v>0</v>
      </c>
      <c r="AG49" s="40"/>
      <c r="AH49" s="485">
        <v>6</v>
      </c>
      <c r="AI49" s="40" t="str">
        <f t="shared" si="9"/>
        <v>Foundations</v>
      </c>
    </row>
    <row r="50" spans="1:35" x14ac:dyDescent="0.25">
      <c r="A50" s="2"/>
      <c r="B50" s="2"/>
      <c r="AB50" s="26"/>
      <c r="AC50" s="26"/>
      <c r="AD50" s="26"/>
    </row>
    <row r="51" spans="1:35" ht="15.75" hidden="1" x14ac:dyDescent="0.25">
      <c r="A51" s="2"/>
      <c r="B51" s="2"/>
      <c r="E51" s="1" t="s">
        <v>81</v>
      </c>
      <c r="H51" s="25">
        <f ca="1">SUM(H8:H49)</f>
        <v>0</v>
      </c>
      <c r="I51" s="25">
        <f ca="1">SUM(I8:I49)</f>
        <v>0</v>
      </c>
      <c r="AB51" s="26"/>
      <c r="AC51" s="26"/>
      <c r="AD51" s="26"/>
    </row>
    <row r="52" spans="1:35" ht="15.75" hidden="1" x14ac:dyDescent="0.25">
      <c r="A52" s="2"/>
      <c r="B52" s="2"/>
      <c r="E52" s="1" t="s">
        <v>90</v>
      </c>
      <c r="H52" s="23" t="e">
        <f>IF(INDEX(DemandU,3)="N/A","N/A",INDEX(DemandU,3))</f>
        <v>#VALUE!</v>
      </c>
      <c r="I52" s="23" t="e">
        <f>IF(INDEX(DemandU,7)="N/A","N/A",INDEX(DemandU,7))</f>
        <v>#VALUE!</v>
      </c>
      <c r="AB52" s="26"/>
      <c r="AC52" s="26"/>
      <c r="AD52" s="26"/>
    </row>
    <row r="53" spans="1:35" ht="15.75" hidden="1" x14ac:dyDescent="0.25">
      <c r="A53" s="2"/>
      <c r="B53" s="2"/>
      <c r="H53" s="24" t="e">
        <f ca="1">IF(H52&gt;H51,"NG","OK")</f>
        <v>#VALUE!</v>
      </c>
      <c r="I53" s="24" t="e">
        <f ca="1">IF(I52&gt;I51,"NG","OK")</f>
        <v>#VALUE!</v>
      </c>
      <c r="AB53" s="26"/>
      <c r="AC53" s="26"/>
      <c r="AD53" s="26"/>
    </row>
    <row r="54" spans="1:35" x14ac:dyDescent="0.25">
      <c r="A54" s="2"/>
      <c r="B54" s="2"/>
      <c r="AB54" s="26"/>
      <c r="AC54" s="26"/>
      <c r="AD54" s="26"/>
    </row>
    <row r="55" spans="1:35" x14ac:dyDescent="0.25">
      <c r="AB55" s="26"/>
      <c r="AC55" s="26"/>
      <c r="AD55" s="26"/>
    </row>
    <row r="56" spans="1:35" x14ac:dyDescent="0.25">
      <c r="AB56" s="26"/>
      <c r="AC56" s="26"/>
      <c r="AD56" s="26"/>
    </row>
    <row r="57" spans="1:35" x14ac:dyDescent="0.25">
      <c r="AB57" s="26"/>
      <c r="AC57" s="26"/>
      <c r="AD57" s="26"/>
    </row>
    <row r="58" spans="1:35" x14ac:dyDescent="0.25">
      <c r="AB58" s="26"/>
      <c r="AC58" s="26"/>
      <c r="AD58" s="26"/>
    </row>
    <row r="59" spans="1:35" x14ac:dyDescent="0.25">
      <c r="AB59" s="26"/>
      <c r="AC59" s="26"/>
      <c r="AD59" s="26"/>
    </row>
    <row r="60" spans="1:35" x14ac:dyDescent="0.25">
      <c r="AB60" s="26"/>
      <c r="AC60" s="26"/>
      <c r="AD60" s="26"/>
    </row>
    <row r="61" spans="1:35" x14ac:dyDescent="0.25">
      <c r="AB61" s="26"/>
      <c r="AC61" s="26"/>
      <c r="AD61" s="26"/>
    </row>
  </sheetData>
  <sheetProtection algorithmName="SHA-512" hashValue="vaFlX8a3WV0KvbM4PvQ3ZZGu8qq3LpxM2LoT/yGSlVTlbFY/iHRyTbOuKQ7xjno3tqJBTTYE7tfcYJKtZXZBCg==" saltValue="LJFrkqd7Qwk+oVU8Jpb/YA==" spinCount="100000" sheet="1" objects="1" scenarios="1"/>
  <mergeCells count="58">
    <mergeCell ref="A38:A43"/>
    <mergeCell ref="A44:A49"/>
    <mergeCell ref="K8:K13"/>
    <mergeCell ref="K14:K19"/>
    <mergeCell ref="K20:K25"/>
    <mergeCell ref="K26:K31"/>
    <mergeCell ref="K32:K37"/>
    <mergeCell ref="K38:K43"/>
    <mergeCell ref="K44:K49"/>
    <mergeCell ref="A32:A37"/>
    <mergeCell ref="A8:A13"/>
    <mergeCell ref="A14:A19"/>
    <mergeCell ref="A20:A25"/>
    <mergeCell ref="A26:A31"/>
    <mergeCell ref="L38:L43"/>
    <mergeCell ref="L44:L49"/>
    <mergeCell ref="M8:M13"/>
    <mergeCell ref="N8:N13"/>
    <mergeCell ref="O8:O10"/>
    <mergeCell ref="O11:O13"/>
    <mergeCell ref="M14:M19"/>
    <mergeCell ref="N14:N19"/>
    <mergeCell ref="O14:O16"/>
    <mergeCell ref="O17:O19"/>
    <mergeCell ref="L8:L13"/>
    <mergeCell ref="L14:L19"/>
    <mergeCell ref="L20:L25"/>
    <mergeCell ref="L26:L31"/>
    <mergeCell ref="L32:L37"/>
    <mergeCell ref="M20:M25"/>
    <mergeCell ref="O20:O22"/>
    <mergeCell ref="O23:O25"/>
    <mergeCell ref="M26:M31"/>
    <mergeCell ref="N26:N31"/>
    <mergeCell ref="O26:O28"/>
    <mergeCell ref="O29:O31"/>
    <mergeCell ref="N20:N25"/>
    <mergeCell ref="M44:M49"/>
    <mergeCell ref="N44:N49"/>
    <mergeCell ref="O44:O46"/>
    <mergeCell ref="O47:O49"/>
    <mergeCell ref="O32:O34"/>
    <mergeCell ref="O35:O37"/>
    <mergeCell ref="M38:M43"/>
    <mergeCell ref="N38:N43"/>
    <mergeCell ref="O38:O40"/>
    <mergeCell ref="O41:O43"/>
    <mergeCell ref="M32:M37"/>
    <mergeCell ref="N32:N37"/>
    <mergeCell ref="A1:G1"/>
    <mergeCell ref="J1:O4"/>
    <mergeCell ref="H5:I6"/>
    <mergeCell ref="J5:O6"/>
    <mergeCell ref="A4:G4"/>
    <mergeCell ref="A5:G5"/>
    <mergeCell ref="A2:G2"/>
    <mergeCell ref="A3:G3"/>
    <mergeCell ref="A6:G6"/>
  </mergeCells>
  <conditionalFormatting sqref="O8:O10">
    <cfRule type="expression" dxfId="27" priority="27">
      <formula>(M8-K8)&lt;=0</formula>
    </cfRule>
    <cfRule type="expression" dxfId="26" priority="28">
      <formula>(M8-K8)&gt;0</formula>
    </cfRule>
  </conditionalFormatting>
  <conditionalFormatting sqref="O11:O13">
    <cfRule type="expression" dxfId="25" priority="25">
      <formula>(N8-K8)&lt;=0</formula>
    </cfRule>
    <cfRule type="expression" dxfId="24" priority="26">
      <formula>(N8-K8)&gt;0</formula>
    </cfRule>
  </conditionalFormatting>
  <conditionalFormatting sqref="O14:O16">
    <cfRule type="expression" dxfId="23" priority="23">
      <formula>(M14-K14)&lt;=0</formula>
    </cfRule>
    <cfRule type="expression" dxfId="22" priority="24">
      <formula>(M14-K14)&gt;0</formula>
    </cfRule>
  </conditionalFormatting>
  <conditionalFormatting sqref="O17:O19">
    <cfRule type="expression" dxfId="21" priority="21">
      <formula>(N14-K14)&lt;=0</formula>
    </cfRule>
    <cfRule type="expression" dxfId="20" priority="22">
      <formula>(N14-K14)&gt;0</formula>
    </cfRule>
  </conditionalFormatting>
  <conditionalFormatting sqref="O20:O22">
    <cfRule type="expression" dxfId="19" priority="19">
      <formula>(M20-K20)&lt;=0</formula>
    </cfRule>
    <cfRule type="expression" dxfId="18" priority="20">
      <formula>(M20-K20)&gt;0</formula>
    </cfRule>
  </conditionalFormatting>
  <conditionalFormatting sqref="O23:O25">
    <cfRule type="expression" dxfId="17" priority="17">
      <formula>(N20-K20)&lt;=0</formula>
    </cfRule>
    <cfRule type="expression" dxfId="16" priority="18">
      <formula>(N20-K20)&gt;0</formula>
    </cfRule>
  </conditionalFormatting>
  <conditionalFormatting sqref="O26:O28">
    <cfRule type="expression" dxfId="15" priority="15">
      <formula>(M26-K26)&lt;=0</formula>
    </cfRule>
    <cfRule type="expression" dxfId="14" priority="16">
      <formula>(M26-K26)&gt;0</formula>
    </cfRule>
  </conditionalFormatting>
  <conditionalFormatting sqref="O32:O34">
    <cfRule type="expression" dxfId="13" priority="13">
      <formula>(M32-K32)&lt;=0</formula>
    </cfRule>
    <cfRule type="expression" dxfId="12" priority="14">
      <formula>(M32-K32)&gt;0</formula>
    </cfRule>
  </conditionalFormatting>
  <conditionalFormatting sqref="O38:O40">
    <cfRule type="expression" dxfId="11" priority="11">
      <formula>(M38-K38)&lt;=0</formula>
    </cfRule>
    <cfRule type="expression" dxfId="10" priority="12">
      <formula>(M38-K38)&gt;0</formula>
    </cfRule>
  </conditionalFormatting>
  <conditionalFormatting sqref="O44:O46">
    <cfRule type="expression" dxfId="9" priority="9">
      <formula>(M44-K44)&lt;=0</formula>
    </cfRule>
    <cfRule type="expression" dxfId="8" priority="10">
      <formula>(M44-K44)&gt;0</formula>
    </cfRule>
  </conditionalFormatting>
  <conditionalFormatting sqref="O29:O31">
    <cfRule type="expression" dxfId="7" priority="7">
      <formula>(N26-K26)&lt;=0</formula>
    </cfRule>
    <cfRule type="expression" dxfId="6" priority="8">
      <formula>(N26-K26)&gt;0</formula>
    </cfRule>
  </conditionalFormatting>
  <conditionalFormatting sqref="O35:O37">
    <cfRule type="expression" dxfId="5" priority="5">
      <formula>(N32-K32)&lt;=0</formula>
    </cfRule>
    <cfRule type="expression" dxfId="4" priority="6">
      <formula>(N32-K32)&gt;0</formula>
    </cfRule>
  </conditionalFormatting>
  <conditionalFormatting sqref="O41:O43">
    <cfRule type="expression" dxfId="3" priority="3">
      <formula>(N38-K38)&lt;=0</formula>
    </cfRule>
    <cfRule type="expression" dxfId="2" priority="4">
      <formula>(N38-K38)&gt;0</formula>
    </cfRule>
  </conditionalFormatting>
  <conditionalFormatting sqref="O47:O49">
    <cfRule type="expression" dxfId="1" priority="1">
      <formula>(N44-K44)&lt;=0</formula>
    </cfRule>
    <cfRule type="expression" dxfId="0" priority="2">
      <formula>(N44-K44)&gt;0</formula>
    </cfRule>
  </conditionalFormatting>
  <printOptions horizontalCentered="1"/>
  <pageMargins left="0.70866141732283472" right="0.31496062992125984" top="0.55118110236220474" bottom="0.35433070866141736" header="0.31496062992125984" footer="0.31496062992125984"/>
  <pageSetup paperSize="9" scale="6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19050</xdr:colOff>
                    <xdr:row>7</xdr:row>
                    <xdr:rowOff>0</xdr:rowOff>
                  </from>
                  <to>
                    <xdr:col>3</xdr:col>
                    <xdr:colOff>0</xdr:colOff>
                    <xdr:row>8</xdr:row>
                    <xdr:rowOff>9525</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3</xdr:col>
                    <xdr:colOff>19050</xdr:colOff>
                    <xdr:row>7</xdr:row>
                    <xdr:rowOff>0</xdr:rowOff>
                  </from>
                  <to>
                    <xdr:col>3</xdr:col>
                    <xdr:colOff>1066800</xdr:colOff>
                    <xdr:row>8</xdr:row>
                    <xdr:rowOff>9525</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2</xdr:col>
                    <xdr:colOff>19050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2</xdr:col>
                    <xdr:colOff>19050</xdr:colOff>
                    <xdr:row>9</xdr:row>
                    <xdr:rowOff>0</xdr:rowOff>
                  </from>
                  <to>
                    <xdr:col>3</xdr:col>
                    <xdr:colOff>0</xdr:colOff>
                    <xdr:row>9</xdr:row>
                    <xdr:rowOff>200025</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2</xdr:col>
                    <xdr:colOff>19050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054" r:id="rId9" name="Drop Down 6">
              <controlPr defaultSize="0" autoLine="0" autoPict="0">
                <anchor moveWithCells="1">
                  <from>
                    <xdr:col>2</xdr:col>
                    <xdr:colOff>19050</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2055" r:id="rId10" name="Drop Down 7">
              <controlPr defaultSize="0" autoLine="0" autoPict="0">
                <anchor moveWithCells="1">
                  <from>
                    <xdr:col>2</xdr:col>
                    <xdr:colOff>19050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2056" r:id="rId11" name="Drop Down 8">
              <controlPr defaultSize="0" autoLine="0" autoPict="0">
                <anchor moveWithCells="1">
                  <from>
                    <xdr:col>2</xdr:col>
                    <xdr:colOff>19050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057" r:id="rId12" name="Drop Down 9">
              <controlPr defaultSize="0" autoLine="0" autoPict="0">
                <anchor moveWithCells="1">
                  <from>
                    <xdr:col>2</xdr:col>
                    <xdr:colOff>19050</xdr:colOff>
                    <xdr:row>14</xdr:row>
                    <xdr:rowOff>0</xdr:rowOff>
                  </from>
                  <to>
                    <xdr:col>3</xdr:col>
                    <xdr:colOff>0</xdr:colOff>
                    <xdr:row>15</xdr:row>
                    <xdr:rowOff>9525</xdr:rowOff>
                  </to>
                </anchor>
              </controlPr>
            </control>
          </mc:Choice>
        </mc:AlternateContent>
        <mc:AlternateContent xmlns:mc="http://schemas.openxmlformats.org/markup-compatibility/2006">
          <mc:Choice Requires="x14">
            <control shapeId="2058" r:id="rId13" name="Drop Down 10">
              <controlPr defaultSize="0" autoLine="0" autoPict="0">
                <anchor moveWithCells="1">
                  <from>
                    <xdr:col>2</xdr:col>
                    <xdr:colOff>19050</xdr:colOff>
                    <xdr:row>15</xdr:row>
                    <xdr:rowOff>0</xdr:rowOff>
                  </from>
                  <to>
                    <xdr:col>3</xdr:col>
                    <xdr:colOff>0</xdr:colOff>
                    <xdr:row>16</xdr:row>
                    <xdr:rowOff>9525</xdr:rowOff>
                  </to>
                </anchor>
              </controlPr>
            </control>
          </mc:Choice>
        </mc:AlternateContent>
        <mc:AlternateContent xmlns:mc="http://schemas.openxmlformats.org/markup-compatibility/2006">
          <mc:Choice Requires="x14">
            <control shapeId="2059" r:id="rId14" name="Drop Down 11">
              <controlPr defaultSize="0" autoLine="0" autoPict="0">
                <anchor moveWithCells="1">
                  <from>
                    <xdr:col>2</xdr:col>
                    <xdr:colOff>19050</xdr:colOff>
                    <xdr:row>16</xdr:row>
                    <xdr:rowOff>0</xdr:rowOff>
                  </from>
                  <to>
                    <xdr:col>3</xdr:col>
                    <xdr:colOff>0</xdr:colOff>
                    <xdr:row>17</xdr:row>
                    <xdr:rowOff>9525</xdr:rowOff>
                  </to>
                </anchor>
              </controlPr>
            </control>
          </mc:Choice>
        </mc:AlternateContent>
        <mc:AlternateContent xmlns:mc="http://schemas.openxmlformats.org/markup-compatibility/2006">
          <mc:Choice Requires="x14">
            <control shapeId="2060" r:id="rId15" name="Drop Down 12">
              <controlPr defaultSize="0" autoLine="0" autoPict="0">
                <anchor moveWithCells="1">
                  <from>
                    <xdr:col>2</xdr:col>
                    <xdr:colOff>19050</xdr:colOff>
                    <xdr:row>17</xdr:row>
                    <xdr:rowOff>0</xdr:rowOff>
                  </from>
                  <to>
                    <xdr:col>3</xdr:col>
                    <xdr:colOff>0</xdr:colOff>
                    <xdr:row>18</xdr:row>
                    <xdr:rowOff>9525</xdr:rowOff>
                  </to>
                </anchor>
              </controlPr>
            </control>
          </mc:Choice>
        </mc:AlternateContent>
        <mc:AlternateContent xmlns:mc="http://schemas.openxmlformats.org/markup-compatibility/2006">
          <mc:Choice Requires="x14">
            <control shapeId="2061" r:id="rId16" name="Drop Down 13">
              <controlPr defaultSize="0" autoLine="0" autoPict="0">
                <anchor moveWithCells="1">
                  <from>
                    <xdr:col>2</xdr:col>
                    <xdr:colOff>19050</xdr:colOff>
                    <xdr:row>18</xdr:row>
                    <xdr:rowOff>0</xdr:rowOff>
                  </from>
                  <to>
                    <xdr:col>3</xdr:col>
                    <xdr:colOff>0</xdr:colOff>
                    <xdr:row>19</xdr:row>
                    <xdr:rowOff>9525</xdr:rowOff>
                  </to>
                </anchor>
              </controlPr>
            </control>
          </mc:Choice>
        </mc:AlternateContent>
        <mc:AlternateContent xmlns:mc="http://schemas.openxmlformats.org/markup-compatibility/2006">
          <mc:Choice Requires="x14">
            <control shapeId="2062" r:id="rId17" name="Drop Down 14">
              <controlPr defaultSize="0" autoLine="0" autoPict="0">
                <anchor moveWithCells="1">
                  <from>
                    <xdr:col>2</xdr:col>
                    <xdr:colOff>19050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2063" r:id="rId18" name="Drop Down 15">
              <controlPr defaultSize="0" autoLine="0" autoPict="0">
                <anchor moveWithCells="1">
                  <from>
                    <xdr:col>2</xdr:col>
                    <xdr:colOff>19050</xdr:colOff>
                    <xdr:row>20</xdr:row>
                    <xdr:rowOff>0</xdr:rowOff>
                  </from>
                  <to>
                    <xdr:col>3</xdr:col>
                    <xdr:colOff>0</xdr:colOff>
                    <xdr:row>21</xdr:row>
                    <xdr:rowOff>9525</xdr:rowOff>
                  </to>
                </anchor>
              </controlPr>
            </control>
          </mc:Choice>
        </mc:AlternateContent>
        <mc:AlternateContent xmlns:mc="http://schemas.openxmlformats.org/markup-compatibility/2006">
          <mc:Choice Requires="x14">
            <control shapeId="2064" r:id="rId19" name="Drop Down 16">
              <controlPr defaultSize="0" autoLine="0" autoPict="0">
                <anchor moveWithCells="1">
                  <from>
                    <xdr:col>2</xdr:col>
                    <xdr:colOff>19050</xdr:colOff>
                    <xdr:row>21</xdr:row>
                    <xdr:rowOff>0</xdr:rowOff>
                  </from>
                  <to>
                    <xdr:col>3</xdr:col>
                    <xdr:colOff>0</xdr:colOff>
                    <xdr:row>22</xdr:row>
                    <xdr:rowOff>9525</xdr:rowOff>
                  </to>
                </anchor>
              </controlPr>
            </control>
          </mc:Choice>
        </mc:AlternateContent>
        <mc:AlternateContent xmlns:mc="http://schemas.openxmlformats.org/markup-compatibility/2006">
          <mc:Choice Requires="x14">
            <control shapeId="2065" r:id="rId20" name="Drop Down 17">
              <controlPr defaultSize="0" autoLine="0" autoPict="0">
                <anchor moveWithCells="1">
                  <from>
                    <xdr:col>2</xdr:col>
                    <xdr:colOff>19050</xdr:colOff>
                    <xdr:row>22</xdr:row>
                    <xdr:rowOff>0</xdr:rowOff>
                  </from>
                  <to>
                    <xdr:col>3</xdr:col>
                    <xdr:colOff>0</xdr:colOff>
                    <xdr:row>23</xdr:row>
                    <xdr:rowOff>9525</xdr:rowOff>
                  </to>
                </anchor>
              </controlPr>
            </control>
          </mc:Choice>
        </mc:AlternateContent>
        <mc:AlternateContent xmlns:mc="http://schemas.openxmlformats.org/markup-compatibility/2006">
          <mc:Choice Requires="x14">
            <control shapeId="2066" r:id="rId21" name="Drop Down 18">
              <controlPr defaultSize="0" autoLine="0" autoPict="0">
                <anchor moveWithCells="1">
                  <from>
                    <xdr:col>2</xdr:col>
                    <xdr:colOff>19050</xdr:colOff>
                    <xdr:row>23</xdr:row>
                    <xdr:rowOff>0</xdr:rowOff>
                  </from>
                  <to>
                    <xdr:col>3</xdr:col>
                    <xdr:colOff>0</xdr:colOff>
                    <xdr:row>24</xdr:row>
                    <xdr:rowOff>9525</xdr:rowOff>
                  </to>
                </anchor>
              </controlPr>
            </control>
          </mc:Choice>
        </mc:AlternateContent>
        <mc:AlternateContent xmlns:mc="http://schemas.openxmlformats.org/markup-compatibility/2006">
          <mc:Choice Requires="x14">
            <control shapeId="2067" r:id="rId22" name="Drop Down 19">
              <controlPr defaultSize="0" autoLine="0" autoPict="0">
                <anchor moveWithCells="1">
                  <from>
                    <xdr:col>2</xdr:col>
                    <xdr:colOff>19050</xdr:colOff>
                    <xdr:row>24</xdr:row>
                    <xdr:rowOff>0</xdr:rowOff>
                  </from>
                  <to>
                    <xdr:col>3</xdr:col>
                    <xdr:colOff>0</xdr:colOff>
                    <xdr:row>25</xdr:row>
                    <xdr:rowOff>9525</xdr:rowOff>
                  </to>
                </anchor>
              </controlPr>
            </control>
          </mc:Choice>
        </mc:AlternateContent>
        <mc:AlternateContent xmlns:mc="http://schemas.openxmlformats.org/markup-compatibility/2006">
          <mc:Choice Requires="x14">
            <control shapeId="2068" r:id="rId23" name="Drop Down 20">
              <controlPr defaultSize="0" autoLine="0" autoPict="0">
                <anchor moveWithCells="1">
                  <from>
                    <xdr:col>2</xdr:col>
                    <xdr:colOff>19050</xdr:colOff>
                    <xdr:row>25</xdr:row>
                    <xdr:rowOff>0</xdr:rowOff>
                  </from>
                  <to>
                    <xdr:col>3</xdr:col>
                    <xdr:colOff>0</xdr:colOff>
                    <xdr:row>25</xdr:row>
                    <xdr:rowOff>200025</xdr:rowOff>
                  </to>
                </anchor>
              </controlPr>
            </control>
          </mc:Choice>
        </mc:AlternateContent>
        <mc:AlternateContent xmlns:mc="http://schemas.openxmlformats.org/markup-compatibility/2006">
          <mc:Choice Requires="x14">
            <control shapeId="2069" r:id="rId24" name="Drop Down 21">
              <controlPr defaultSize="0" autoLine="0" autoPict="0">
                <anchor moveWithCells="1">
                  <from>
                    <xdr:col>2</xdr:col>
                    <xdr:colOff>19050</xdr:colOff>
                    <xdr:row>26</xdr:row>
                    <xdr:rowOff>0</xdr:rowOff>
                  </from>
                  <to>
                    <xdr:col>3</xdr:col>
                    <xdr:colOff>0</xdr:colOff>
                    <xdr:row>27</xdr:row>
                    <xdr:rowOff>9525</xdr:rowOff>
                  </to>
                </anchor>
              </controlPr>
            </control>
          </mc:Choice>
        </mc:AlternateContent>
        <mc:AlternateContent xmlns:mc="http://schemas.openxmlformats.org/markup-compatibility/2006">
          <mc:Choice Requires="x14">
            <control shapeId="2070" r:id="rId25" name="Drop Down 22">
              <controlPr defaultSize="0" autoLine="0" autoPict="0">
                <anchor moveWithCells="1">
                  <from>
                    <xdr:col>2</xdr:col>
                    <xdr:colOff>19050</xdr:colOff>
                    <xdr:row>27</xdr:row>
                    <xdr:rowOff>0</xdr:rowOff>
                  </from>
                  <to>
                    <xdr:col>3</xdr:col>
                    <xdr:colOff>0</xdr:colOff>
                    <xdr:row>28</xdr:row>
                    <xdr:rowOff>9525</xdr:rowOff>
                  </to>
                </anchor>
              </controlPr>
            </control>
          </mc:Choice>
        </mc:AlternateContent>
        <mc:AlternateContent xmlns:mc="http://schemas.openxmlformats.org/markup-compatibility/2006">
          <mc:Choice Requires="x14">
            <control shapeId="2071" r:id="rId26" name="Drop Down 23">
              <controlPr defaultSize="0" autoLine="0" autoPict="0">
                <anchor moveWithCells="1">
                  <from>
                    <xdr:col>2</xdr:col>
                    <xdr:colOff>19050</xdr:colOff>
                    <xdr:row>28</xdr:row>
                    <xdr:rowOff>0</xdr:rowOff>
                  </from>
                  <to>
                    <xdr:col>3</xdr:col>
                    <xdr:colOff>0</xdr:colOff>
                    <xdr:row>29</xdr:row>
                    <xdr:rowOff>9525</xdr:rowOff>
                  </to>
                </anchor>
              </controlPr>
            </control>
          </mc:Choice>
        </mc:AlternateContent>
        <mc:AlternateContent xmlns:mc="http://schemas.openxmlformats.org/markup-compatibility/2006">
          <mc:Choice Requires="x14">
            <control shapeId="2072" r:id="rId27" name="Drop Down 24">
              <controlPr defaultSize="0" autoLine="0" autoPict="0">
                <anchor moveWithCells="1">
                  <from>
                    <xdr:col>2</xdr:col>
                    <xdr:colOff>19050</xdr:colOff>
                    <xdr:row>29</xdr:row>
                    <xdr:rowOff>0</xdr:rowOff>
                  </from>
                  <to>
                    <xdr:col>3</xdr:col>
                    <xdr:colOff>0</xdr:colOff>
                    <xdr:row>30</xdr:row>
                    <xdr:rowOff>9525</xdr:rowOff>
                  </to>
                </anchor>
              </controlPr>
            </control>
          </mc:Choice>
        </mc:AlternateContent>
        <mc:AlternateContent xmlns:mc="http://schemas.openxmlformats.org/markup-compatibility/2006">
          <mc:Choice Requires="x14">
            <control shapeId="2073" r:id="rId28" name="Drop Down 25">
              <controlPr defaultSize="0" autoLine="0" autoPict="0">
                <anchor moveWithCells="1">
                  <from>
                    <xdr:col>2</xdr:col>
                    <xdr:colOff>19050</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2074" r:id="rId29" name="Drop Down 26">
              <controlPr defaultSize="0" autoLine="0" autoPict="0">
                <anchor moveWithCells="1">
                  <from>
                    <xdr:col>2</xdr:col>
                    <xdr:colOff>19050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2075" r:id="rId30" name="Drop Down 27">
              <controlPr defaultSize="0" autoLine="0" autoPict="0">
                <anchor moveWithCells="1">
                  <from>
                    <xdr:col>2</xdr:col>
                    <xdr:colOff>19050</xdr:colOff>
                    <xdr:row>32</xdr:row>
                    <xdr:rowOff>0</xdr:rowOff>
                  </from>
                  <to>
                    <xdr:col>3</xdr:col>
                    <xdr:colOff>0</xdr:colOff>
                    <xdr:row>33</xdr:row>
                    <xdr:rowOff>9525</xdr:rowOff>
                  </to>
                </anchor>
              </controlPr>
            </control>
          </mc:Choice>
        </mc:AlternateContent>
        <mc:AlternateContent xmlns:mc="http://schemas.openxmlformats.org/markup-compatibility/2006">
          <mc:Choice Requires="x14">
            <control shapeId="2076" r:id="rId31" name="Drop Down 28">
              <controlPr defaultSize="0" autoLine="0" autoPict="0">
                <anchor moveWithCells="1">
                  <from>
                    <xdr:col>2</xdr:col>
                    <xdr:colOff>19050</xdr:colOff>
                    <xdr:row>33</xdr:row>
                    <xdr:rowOff>0</xdr:rowOff>
                  </from>
                  <to>
                    <xdr:col>3</xdr:col>
                    <xdr:colOff>0</xdr:colOff>
                    <xdr:row>34</xdr:row>
                    <xdr:rowOff>9525</xdr:rowOff>
                  </to>
                </anchor>
              </controlPr>
            </control>
          </mc:Choice>
        </mc:AlternateContent>
        <mc:AlternateContent xmlns:mc="http://schemas.openxmlformats.org/markup-compatibility/2006">
          <mc:Choice Requires="x14">
            <control shapeId="2077" r:id="rId32" name="Drop Down 29">
              <controlPr defaultSize="0" autoLine="0" autoPict="0">
                <anchor moveWithCells="1">
                  <from>
                    <xdr:col>2</xdr:col>
                    <xdr:colOff>19050</xdr:colOff>
                    <xdr:row>34</xdr:row>
                    <xdr:rowOff>0</xdr:rowOff>
                  </from>
                  <to>
                    <xdr:col>3</xdr:col>
                    <xdr:colOff>0</xdr:colOff>
                    <xdr:row>35</xdr:row>
                    <xdr:rowOff>9525</xdr:rowOff>
                  </to>
                </anchor>
              </controlPr>
            </control>
          </mc:Choice>
        </mc:AlternateContent>
        <mc:AlternateContent xmlns:mc="http://schemas.openxmlformats.org/markup-compatibility/2006">
          <mc:Choice Requires="x14">
            <control shapeId="2078" r:id="rId33" name="Drop Down 30">
              <controlPr defaultSize="0" autoLine="0" autoPict="0">
                <anchor moveWithCells="1">
                  <from>
                    <xdr:col>2</xdr:col>
                    <xdr:colOff>19050</xdr:colOff>
                    <xdr:row>35</xdr:row>
                    <xdr:rowOff>0</xdr:rowOff>
                  </from>
                  <to>
                    <xdr:col>3</xdr:col>
                    <xdr:colOff>0</xdr:colOff>
                    <xdr:row>36</xdr:row>
                    <xdr:rowOff>9525</xdr:rowOff>
                  </to>
                </anchor>
              </controlPr>
            </control>
          </mc:Choice>
        </mc:AlternateContent>
        <mc:AlternateContent xmlns:mc="http://schemas.openxmlformats.org/markup-compatibility/2006">
          <mc:Choice Requires="x14">
            <control shapeId="2079" r:id="rId34" name="Drop Down 31">
              <controlPr defaultSize="0" autoLine="0" autoPict="0">
                <anchor moveWithCells="1">
                  <from>
                    <xdr:col>2</xdr:col>
                    <xdr:colOff>19050</xdr:colOff>
                    <xdr:row>36</xdr:row>
                    <xdr:rowOff>0</xdr:rowOff>
                  </from>
                  <to>
                    <xdr:col>3</xdr:col>
                    <xdr:colOff>0</xdr:colOff>
                    <xdr:row>37</xdr:row>
                    <xdr:rowOff>9525</xdr:rowOff>
                  </to>
                </anchor>
              </controlPr>
            </control>
          </mc:Choice>
        </mc:AlternateContent>
        <mc:AlternateContent xmlns:mc="http://schemas.openxmlformats.org/markup-compatibility/2006">
          <mc:Choice Requires="x14">
            <control shapeId="2080" r:id="rId35" name="Drop Down 32">
              <controlPr defaultSize="0" autoLine="0" autoPict="0">
                <anchor moveWithCells="1">
                  <from>
                    <xdr:col>2</xdr:col>
                    <xdr:colOff>19050</xdr:colOff>
                    <xdr:row>37</xdr:row>
                    <xdr:rowOff>0</xdr:rowOff>
                  </from>
                  <to>
                    <xdr:col>3</xdr:col>
                    <xdr:colOff>0</xdr:colOff>
                    <xdr:row>37</xdr:row>
                    <xdr:rowOff>200025</xdr:rowOff>
                  </to>
                </anchor>
              </controlPr>
            </control>
          </mc:Choice>
        </mc:AlternateContent>
        <mc:AlternateContent xmlns:mc="http://schemas.openxmlformats.org/markup-compatibility/2006">
          <mc:Choice Requires="x14">
            <control shapeId="2081" r:id="rId36" name="Drop Down 33">
              <controlPr defaultSize="0" autoLine="0" autoPict="0">
                <anchor moveWithCells="1">
                  <from>
                    <xdr:col>2</xdr:col>
                    <xdr:colOff>19050</xdr:colOff>
                    <xdr:row>38</xdr:row>
                    <xdr:rowOff>0</xdr:rowOff>
                  </from>
                  <to>
                    <xdr:col>3</xdr:col>
                    <xdr:colOff>0</xdr:colOff>
                    <xdr:row>39</xdr:row>
                    <xdr:rowOff>9525</xdr:rowOff>
                  </to>
                </anchor>
              </controlPr>
            </control>
          </mc:Choice>
        </mc:AlternateContent>
        <mc:AlternateContent xmlns:mc="http://schemas.openxmlformats.org/markup-compatibility/2006">
          <mc:Choice Requires="x14">
            <control shapeId="2082" r:id="rId37" name="Drop Down 34">
              <controlPr defaultSize="0" autoLine="0" autoPict="0">
                <anchor moveWithCells="1">
                  <from>
                    <xdr:col>2</xdr:col>
                    <xdr:colOff>19050</xdr:colOff>
                    <xdr:row>39</xdr:row>
                    <xdr:rowOff>0</xdr:rowOff>
                  </from>
                  <to>
                    <xdr:col>3</xdr:col>
                    <xdr:colOff>0</xdr:colOff>
                    <xdr:row>40</xdr:row>
                    <xdr:rowOff>9525</xdr:rowOff>
                  </to>
                </anchor>
              </controlPr>
            </control>
          </mc:Choice>
        </mc:AlternateContent>
        <mc:AlternateContent xmlns:mc="http://schemas.openxmlformats.org/markup-compatibility/2006">
          <mc:Choice Requires="x14">
            <control shapeId="2083" r:id="rId38" name="Drop Down 35">
              <controlPr defaultSize="0" autoLine="0" autoPict="0">
                <anchor moveWithCells="1">
                  <from>
                    <xdr:col>2</xdr:col>
                    <xdr:colOff>19050</xdr:colOff>
                    <xdr:row>40</xdr:row>
                    <xdr:rowOff>0</xdr:rowOff>
                  </from>
                  <to>
                    <xdr:col>3</xdr:col>
                    <xdr:colOff>0</xdr:colOff>
                    <xdr:row>41</xdr:row>
                    <xdr:rowOff>9525</xdr:rowOff>
                  </to>
                </anchor>
              </controlPr>
            </control>
          </mc:Choice>
        </mc:AlternateContent>
        <mc:AlternateContent xmlns:mc="http://schemas.openxmlformats.org/markup-compatibility/2006">
          <mc:Choice Requires="x14">
            <control shapeId="2084" r:id="rId39" name="Drop Down 36">
              <controlPr defaultSize="0" autoLine="0" autoPict="0">
                <anchor moveWithCells="1">
                  <from>
                    <xdr:col>2</xdr:col>
                    <xdr:colOff>19050</xdr:colOff>
                    <xdr:row>41</xdr:row>
                    <xdr:rowOff>0</xdr:rowOff>
                  </from>
                  <to>
                    <xdr:col>3</xdr:col>
                    <xdr:colOff>0</xdr:colOff>
                    <xdr:row>42</xdr:row>
                    <xdr:rowOff>9525</xdr:rowOff>
                  </to>
                </anchor>
              </controlPr>
            </control>
          </mc:Choice>
        </mc:AlternateContent>
        <mc:AlternateContent xmlns:mc="http://schemas.openxmlformats.org/markup-compatibility/2006">
          <mc:Choice Requires="x14">
            <control shapeId="2085" r:id="rId40" name="Drop Down 37">
              <controlPr defaultSize="0" autoLine="0" autoPict="0">
                <anchor moveWithCells="1">
                  <from>
                    <xdr:col>2</xdr:col>
                    <xdr:colOff>19050</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2086" r:id="rId41" name="Drop Down 38">
              <controlPr defaultSize="0" autoLine="0" autoPict="0">
                <anchor moveWithCells="1">
                  <from>
                    <xdr:col>2</xdr:col>
                    <xdr:colOff>19050</xdr:colOff>
                    <xdr:row>43</xdr:row>
                    <xdr:rowOff>0</xdr:rowOff>
                  </from>
                  <to>
                    <xdr:col>3</xdr:col>
                    <xdr:colOff>0</xdr:colOff>
                    <xdr:row>43</xdr:row>
                    <xdr:rowOff>200025</xdr:rowOff>
                  </to>
                </anchor>
              </controlPr>
            </control>
          </mc:Choice>
        </mc:AlternateContent>
        <mc:AlternateContent xmlns:mc="http://schemas.openxmlformats.org/markup-compatibility/2006">
          <mc:Choice Requires="x14">
            <control shapeId="2087" r:id="rId42" name="Drop Down 39">
              <controlPr defaultSize="0" autoLine="0" autoPict="0">
                <anchor moveWithCells="1">
                  <from>
                    <xdr:col>2</xdr:col>
                    <xdr:colOff>19050</xdr:colOff>
                    <xdr:row>44</xdr:row>
                    <xdr:rowOff>0</xdr:rowOff>
                  </from>
                  <to>
                    <xdr:col>3</xdr:col>
                    <xdr:colOff>0</xdr:colOff>
                    <xdr:row>45</xdr:row>
                    <xdr:rowOff>9525</xdr:rowOff>
                  </to>
                </anchor>
              </controlPr>
            </control>
          </mc:Choice>
        </mc:AlternateContent>
        <mc:AlternateContent xmlns:mc="http://schemas.openxmlformats.org/markup-compatibility/2006">
          <mc:Choice Requires="x14">
            <control shapeId="2088" r:id="rId43" name="Drop Down 40">
              <controlPr defaultSize="0" autoLine="0" autoPict="0">
                <anchor moveWithCells="1">
                  <from>
                    <xdr:col>2</xdr:col>
                    <xdr:colOff>19050</xdr:colOff>
                    <xdr:row>45</xdr:row>
                    <xdr:rowOff>0</xdr:rowOff>
                  </from>
                  <to>
                    <xdr:col>3</xdr:col>
                    <xdr:colOff>0</xdr:colOff>
                    <xdr:row>46</xdr:row>
                    <xdr:rowOff>9525</xdr:rowOff>
                  </to>
                </anchor>
              </controlPr>
            </control>
          </mc:Choice>
        </mc:AlternateContent>
        <mc:AlternateContent xmlns:mc="http://schemas.openxmlformats.org/markup-compatibility/2006">
          <mc:Choice Requires="x14">
            <control shapeId="2089" r:id="rId44" name="Drop Down 41">
              <controlPr defaultSize="0" autoLine="0" autoPict="0">
                <anchor moveWithCells="1">
                  <from>
                    <xdr:col>2</xdr:col>
                    <xdr:colOff>19050</xdr:colOff>
                    <xdr:row>46</xdr:row>
                    <xdr:rowOff>0</xdr:rowOff>
                  </from>
                  <to>
                    <xdr:col>3</xdr:col>
                    <xdr:colOff>0</xdr:colOff>
                    <xdr:row>47</xdr:row>
                    <xdr:rowOff>9525</xdr:rowOff>
                  </to>
                </anchor>
              </controlPr>
            </control>
          </mc:Choice>
        </mc:AlternateContent>
        <mc:AlternateContent xmlns:mc="http://schemas.openxmlformats.org/markup-compatibility/2006">
          <mc:Choice Requires="x14">
            <control shapeId="2090" r:id="rId45" name="Drop Down 42">
              <controlPr defaultSize="0" autoLine="0" autoPict="0">
                <anchor moveWithCells="1">
                  <from>
                    <xdr:col>2</xdr:col>
                    <xdr:colOff>19050</xdr:colOff>
                    <xdr:row>47</xdr:row>
                    <xdr:rowOff>0</xdr:rowOff>
                  </from>
                  <to>
                    <xdr:col>3</xdr:col>
                    <xdr:colOff>0</xdr:colOff>
                    <xdr:row>48</xdr:row>
                    <xdr:rowOff>9525</xdr:rowOff>
                  </to>
                </anchor>
              </controlPr>
            </control>
          </mc:Choice>
        </mc:AlternateContent>
        <mc:AlternateContent xmlns:mc="http://schemas.openxmlformats.org/markup-compatibility/2006">
          <mc:Choice Requires="x14">
            <control shapeId="2091" r:id="rId46" name="Drop Down 43">
              <controlPr defaultSize="0" autoLine="0" autoPict="0">
                <anchor moveWithCells="1">
                  <from>
                    <xdr:col>2</xdr:col>
                    <xdr:colOff>19050</xdr:colOff>
                    <xdr:row>48</xdr:row>
                    <xdr:rowOff>0</xdr:rowOff>
                  </from>
                  <to>
                    <xdr:col>3</xdr:col>
                    <xdr:colOff>0</xdr:colOff>
                    <xdr:row>49</xdr:row>
                    <xdr:rowOff>9525</xdr:rowOff>
                  </to>
                </anchor>
              </controlPr>
            </control>
          </mc:Choice>
        </mc:AlternateContent>
        <mc:AlternateContent xmlns:mc="http://schemas.openxmlformats.org/markup-compatibility/2006">
          <mc:Choice Requires="x14">
            <control shapeId="2092" r:id="rId47" name="Drop Down 44">
              <controlPr defaultSize="0" autoLine="0" autoPict="0">
                <anchor moveWithCells="1">
                  <from>
                    <xdr:col>3</xdr:col>
                    <xdr:colOff>19050</xdr:colOff>
                    <xdr:row>8</xdr:row>
                    <xdr:rowOff>0</xdr:rowOff>
                  </from>
                  <to>
                    <xdr:col>3</xdr:col>
                    <xdr:colOff>1066800</xdr:colOff>
                    <xdr:row>9</xdr:row>
                    <xdr:rowOff>0</xdr:rowOff>
                  </to>
                </anchor>
              </controlPr>
            </control>
          </mc:Choice>
        </mc:AlternateContent>
        <mc:AlternateContent xmlns:mc="http://schemas.openxmlformats.org/markup-compatibility/2006">
          <mc:Choice Requires="x14">
            <control shapeId="2093" r:id="rId48" name="Drop Down 45">
              <controlPr defaultSize="0" autoLine="0" autoPict="0">
                <anchor moveWithCells="1">
                  <from>
                    <xdr:col>3</xdr:col>
                    <xdr:colOff>19050</xdr:colOff>
                    <xdr:row>9</xdr:row>
                    <xdr:rowOff>0</xdr:rowOff>
                  </from>
                  <to>
                    <xdr:col>3</xdr:col>
                    <xdr:colOff>1066800</xdr:colOff>
                    <xdr:row>9</xdr:row>
                    <xdr:rowOff>200025</xdr:rowOff>
                  </to>
                </anchor>
              </controlPr>
            </control>
          </mc:Choice>
        </mc:AlternateContent>
        <mc:AlternateContent xmlns:mc="http://schemas.openxmlformats.org/markup-compatibility/2006">
          <mc:Choice Requires="x14">
            <control shapeId="2094" r:id="rId49" name="Drop Down 46">
              <controlPr defaultSize="0" autoLine="0" autoPict="0">
                <anchor moveWithCells="1">
                  <from>
                    <xdr:col>3</xdr:col>
                    <xdr:colOff>19050</xdr:colOff>
                    <xdr:row>10</xdr:row>
                    <xdr:rowOff>0</xdr:rowOff>
                  </from>
                  <to>
                    <xdr:col>3</xdr:col>
                    <xdr:colOff>1066800</xdr:colOff>
                    <xdr:row>11</xdr:row>
                    <xdr:rowOff>0</xdr:rowOff>
                  </to>
                </anchor>
              </controlPr>
            </control>
          </mc:Choice>
        </mc:AlternateContent>
        <mc:AlternateContent xmlns:mc="http://schemas.openxmlformats.org/markup-compatibility/2006">
          <mc:Choice Requires="x14">
            <control shapeId="2095" r:id="rId50" name="Drop Down 47">
              <controlPr defaultSize="0" autoLine="0" autoPict="0">
                <anchor moveWithCells="1">
                  <from>
                    <xdr:col>3</xdr:col>
                    <xdr:colOff>19050</xdr:colOff>
                    <xdr:row>11</xdr:row>
                    <xdr:rowOff>0</xdr:rowOff>
                  </from>
                  <to>
                    <xdr:col>3</xdr:col>
                    <xdr:colOff>1066800</xdr:colOff>
                    <xdr:row>12</xdr:row>
                    <xdr:rowOff>9525</xdr:rowOff>
                  </to>
                </anchor>
              </controlPr>
            </control>
          </mc:Choice>
        </mc:AlternateContent>
        <mc:AlternateContent xmlns:mc="http://schemas.openxmlformats.org/markup-compatibility/2006">
          <mc:Choice Requires="x14">
            <control shapeId="2096" r:id="rId51" name="Drop Down 48">
              <controlPr defaultSize="0" autoLine="0" autoPict="0">
                <anchor moveWithCells="1">
                  <from>
                    <xdr:col>3</xdr:col>
                    <xdr:colOff>19050</xdr:colOff>
                    <xdr:row>12</xdr:row>
                    <xdr:rowOff>0</xdr:rowOff>
                  </from>
                  <to>
                    <xdr:col>3</xdr:col>
                    <xdr:colOff>1066800</xdr:colOff>
                    <xdr:row>13</xdr:row>
                    <xdr:rowOff>9525</xdr:rowOff>
                  </to>
                </anchor>
              </controlPr>
            </control>
          </mc:Choice>
        </mc:AlternateContent>
        <mc:AlternateContent xmlns:mc="http://schemas.openxmlformats.org/markup-compatibility/2006">
          <mc:Choice Requires="x14">
            <control shapeId="2097" r:id="rId52" name="Drop Down 49">
              <controlPr defaultSize="0" autoLine="0" autoPict="0">
                <anchor moveWithCells="1">
                  <from>
                    <xdr:col>3</xdr:col>
                    <xdr:colOff>19050</xdr:colOff>
                    <xdr:row>13</xdr:row>
                    <xdr:rowOff>0</xdr:rowOff>
                  </from>
                  <to>
                    <xdr:col>3</xdr:col>
                    <xdr:colOff>1066800</xdr:colOff>
                    <xdr:row>14</xdr:row>
                    <xdr:rowOff>0</xdr:rowOff>
                  </to>
                </anchor>
              </controlPr>
            </control>
          </mc:Choice>
        </mc:AlternateContent>
        <mc:AlternateContent xmlns:mc="http://schemas.openxmlformats.org/markup-compatibility/2006">
          <mc:Choice Requires="x14">
            <control shapeId="2098" r:id="rId53" name="Drop Down 50">
              <controlPr defaultSize="0" autoLine="0" autoPict="0">
                <anchor moveWithCells="1">
                  <from>
                    <xdr:col>3</xdr:col>
                    <xdr:colOff>19050</xdr:colOff>
                    <xdr:row>14</xdr:row>
                    <xdr:rowOff>0</xdr:rowOff>
                  </from>
                  <to>
                    <xdr:col>3</xdr:col>
                    <xdr:colOff>1066800</xdr:colOff>
                    <xdr:row>15</xdr:row>
                    <xdr:rowOff>9525</xdr:rowOff>
                  </to>
                </anchor>
              </controlPr>
            </control>
          </mc:Choice>
        </mc:AlternateContent>
        <mc:AlternateContent xmlns:mc="http://schemas.openxmlformats.org/markup-compatibility/2006">
          <mc:Choice Requires="x14">
            <control shapeId="2099" r:id="rId54" name="Drop Down 51">
              <controlPr defaultSize="0" autoLine="0" autoPict="0">
                <anchor moveWithCells="1">
                  <from>
                    <xdr:col>3</xdr:col>
                    <xdr:colOff>19050</xdr:colOff>
                    <xdr:row>15</xdr:row>
                    <xdr:rowOff>0</xdr:rowOff>
                  </from>
                  <to>
                    <xdr:col>3</xdr:col>
                    <xdr:colOff>1066800</xdr:colOff>
                    <xdr:row>16</xdr:row>
                    <xdr:rowOff>9525</xdr:rowOff>
                  </to>
                </anchor>
              </controlPr>
            </control>
          </mc:Choice>
        </mc:AlternateContent>
        <mc:AlternateContent xmlns:mc="http://schemas.openxmlformats.org/markup-compatibility/2006">
          <mc:Choice Requires="x14">
            <control shapeId="2100" r:id="rId55" name="Drop Down 52">
              <controlPr defaultSize="0" autoLine="0" autoPict="0">
                <anchor moveWithCells="1">
                  <from>
                    <xdr:col>3</xdr:col>
                    <xdr:colOff>19050</xdr:colOff>
                    <xdr:row>16</xdr:row>
                    <xdr:rowOff>0</xdr:rowOff>
                  </from>
                  <to>
                    <xdr:col>3</xdr:col>
                    <xdr:colOff>1066800</xdr:colOff>
                    <xdr:row>17</xdr:row>
                    <xdr:rowOff>9525</xdr:rowOff>
                  </to>
                </anchor>
              </controlPr>
            </control>
          </mc:Choice>
        </mc:AlternateContent>
        <mc:AlternateContent xmlns:mc="http://schemas.openxmlformats.org/markup-compatibility/2006">
          <mc:Choice Requires="x14">
            <control shapeId="2101" r:id="rId56" name="Drop Down 53">
              <controlPr defaultSize="0" autoLine="0" autoPict="0">
                <anchor moveWithCells="1">
                  <from>
                    <xdr:col>3</xdr:col>
                    <xdr:colOff>19050</xdr:colOff>
                    <xdr:row>17</xdr:row>
                    <xdr:rowOff>0</xdr:rowOff>
                  </from>
                  <to>
                    <xdr:col>3</xdr:col>
                    <xdr:colOff>1066800</xdr:colOff>
                    <xdr:row>18</xdr:row>
                    <xdr:rowOff>9525</xdr:rowOff>
                  </to>
                </anchor>
              </controlPr>
            </control>
          </mc:Choice>
        </mc:AlternateContent>
        <mc:AlternateContent xmlns:mc="http://schemas.openxmlformats.org/markup-compatibility/2006">
          <mc:Choice Requires="x14">
            <control shapeId="2102" r:id="rId57" name="Drop Down 54">
              <controlPr defaultSize="0" autoLine="0" autoPict="0">
                <anchor moveWithCells="1">
                  <from>
                    <xdr:col>3</xdr:col>
                    <xdr:colOff>19050</xdr:colOff>
                    <xdr:row>19</xdr:row>
                    <xdr:rowOff>0</xdr:rowOff>
                  </from>
                  <to>
                    <xdr:col>3</xdr:col>
                    <xdr:colOff>1066800</xdr:colOff>
                    <xdr:row>20</xdr:row>
                    <xdr:rowOff>0</xdr:rowOff>
                  </to>
                </anchor>
              </controlPr>
            </control>
          </mc:Choice>
        </mc:AlternateContent>
        <mc:AlternateContent xmlns:mc="http://schemas.openxmlformats.org/markup-compatibility/2006">
          <mc:Choice Requires="x14">
            <control shapeId="2103" r:id="rId58" name="Drop Down 55">
              <controlPr defaultSize="0" autoLine="0" autoPict="0">
                <anchor moveWithCells="1">
                  <from>
                    <xdr:col>3</xdr:col>
                    <xdr:colOff>19050</xdr:colOff>
                    <xdr:row>18</xdr:row>
                    <xdr:rowOff>0</xdr:rowOff>
                  </from>
                  <to>
                    <xdr:col>3</xdr:col>
                    <xdr:colOff>1066800</xdr:colOff>
                    <xdr:row>19</xdr:row>
                    <xdr:rowOff>9525</xdr:rowOff>
                  </to>
                </anchor>
              </controlPr>
            </control>
          </mc:Choice>
        </mc:AlternateContent>
        <mc:AlternateContent xmlns:mc="http://schemas.openxmlformats.org/markup-compatibility/2006">
          <mc:Choice Requires="x14">
            <control shapeId="2104" r:id="rId59" name="Drop Down 56">
              <controlPr defaultSize="0" autoLine="0" autoPict="0">
                <anchor moveWithCells="1">
                  <from>
                    <xdr:col>3</xdr:col>
                    <xdr:colOff>19050</xdr:colOff>
                    <xdr:row>20</xdr:row>
                    <xdr:rowOff>0</xdr:rowOff>
                  </from>
                  <to>
                    <xdr:col>3</xdr:col>
                    <xdr:colOff>1066800</xdr:colOff>
                    <xdr:row>21</xdr:row>
                    <xdr:rowOff>9525</xdr:rowOff>
                  </to>
                </anchor>
              </controlPr>
            </control>
          </mc:Choice>
        </mc:AlternateContent>
        <mc:AlternateContent xmlns:mc="http://schemas.openxmlformats.org/markup-compatibility/2006">
          <mc:Choice Requires="x14">
            <control shapeId="2105" r:id="rId60" name="Drop Down 57">
              <controlPr defaultSize="0" autoLine="0" autoPict="0">
                <anchor moveWithCells="1">
                  <from>
                    <xdr:col>3</xdr:col>
                    <xdr:colOff>19050</xdr:colOff>
                    <xdr:row>21</xdr:row>
                    <xdr:rowOff>0</xdr:rowOff>
                  </from>
                  <to>
                    <xdr:col>3</xdr:col>
                    <xdr:colOff>1066800</xdr:colOff>
                    <xdr:row>22</xdr:row>
                    <xdr:rowOff>9525</xdr:rowOff>
                  </to>
                </anchor>
              </controlPr>
            </control>
          </mc:Choice>
        </mc:AlternateContent>
        <mc:AlternateContent xmlns:mc="http://schemas.openxmlformats.org/markup-compatibility/2006">
          <mc:Choice Requires="x14">
            <control shapeId="2106" r:id="rId61" name="Drop Down 58">
              <controlPr defaultSize="0" autoLine="0" autoPict="0">
                <anchor moveWithCells="1">
                  <from>
                    <xdr:col>3</xdr:col>
                    <xdr:colOff>19050</xdr:colOff>
                    <xdr:row>22</xdr:row>
                    <xdr:rowOff>0</xdr:rowOff>
                  </from>
                  <to>
                    <xdr:col>3</xdr:col>
                    <xdr:colOff>1066800</xdr:colOff>
                    <xdr:row>23</xdr:row>
                    <xdr:rowOff>9525</xdr:rowOff>
                  </to>
                </anchor>
              </controlPr>
            </control>
          </mc:Choice>
        </mc:AlternateContent>
        <mc:AlternateContent xmlns:mc="http://schemas.openxmlformats.org/markup-compatibility/2006">
          <mc:Choice Requires="x14">
            <control shapeId="2107" r:id="rId62" name="Drop Down 59">
              <controlPr defaultSize="0" autoLine="0" autoPict="0">
                <anchor moveWithCells="1">
                  <from>
                    <xdr:col>3</xdr:col>
                    <xdr:colOff>19050</xdr:colOff>
                    <xdr:row>23</xdr:row>
                    <xdr:rowOff>0</xdr:rowOff>
                  </from>
                  <to>
                    <xdr:col>3</xdr:col>
                    <xdr:colOff>1066800</xdr:colOff>
                    <xdr:row>24</xdr:row>
                    <xdr:rowOff>9525</xdr:rowOff>
                  </to>
                </anchor>
              </controlPr>
            </control>
          </mc:Choice>
        </mc:AlternateContent>
        <mc:AlternateContent xmlns:mc="http://schemas.openxmlformats.org/markup-compatibility/2006">
          <mc:Choice Requires="x14">
            <control shapeId="2108" r:id="rId63" name="Drop Down 60">
              <controlPr defaultSize="0" autoLine="0" autoPict="0">
                <anchor moveWithCells="1">
                  <from>
                    <xdr:col>3</xdr:col>
                    <xdr:colOff>19050</xdr:colOff>
                    <xdr:row>24</xdr:row>
                    <xdr:rowOff>0</xdr:rowOff>
                  </from>
                  <to>
                    <xdr:col>3</xdr:col>
                    <xdr:colOff>1066800</xdr:colOff>
                    <xdr:row>25</xdr:row>
                    <xdr:rowOff>9525</xdr:rowOff>
                  </to>
                </anchor>
              </controlPr>
            </control>
          </mc:Choice>
        </mc:AlternateContent>
        <mc:AlternateContent xmlns:mc="http://schemas.openxmlformats.org/markup-compatibility/2006">
          <mc:Choice Requires="x14">
            <control shapeId="2109" r:id="rId64" name="Drop Down 61">
              <controlPr defaultSize="0" autoLine="0" autoPict="0">
                <anchor moveWithCells="1">
                  <from>
                    <xdr:col>3</xdr:col>
                    <xdr:colOff>19050</xdr:colOff>
                    <xdr:row>25</xdr:row>
                    <xdr:rowOff>0</xdr:rowOff>
                  </from>
                  <to>
                    <xdr:col>3</xdr:col>
                    <xdr:colOff>1066800</xdr:colOff>
                    <xdr:row>25</xdr:row>
                    <xdr:rowOff>200025</xdr:rowOff>
                  </to>
                </anchor>
              </controlPr>
            </control>
          </mc:Choice>
        </mc:AlternateContent>
        <mc:AlternateContent xmlns:mc="http://schemas.openxmlformats.org/markup-compatibility/2006">
          <mc:Choice Requires="x14">
            <control shapeId="2110" r:id="rId65" name="Drop Down 62">
              <controlPr defaultSize="0" autoLine="0" autoPict="0">
                <anchor moveWithCells="1">
                  <from>
                    <xdr:col>3</xdr:col>
                    <xdr:colOff>19050</xdr:colOff>
                    <xdr:row>26</xdr:row>
                    <xdr:rowOff>0</xdr:rowOff>
                  </from>
                  <to>
                    <xdr:col>3</xdr:col>
                    <xdr:colOff>1066800</xdr:colOff>
                    <xdr:row>27</xdr:row>
                    <xdr:rowOff>9525</xdr:rowOff>
                  </to>
                </anchor>
              </controlPr>
            </control>
          </mc:Choice>
        </mc:AlternateContent>
        <mc:AlternateContent xmlns:mc="http://schemas.openxmlformats.org/markup-compatibility/2006">
          <mc:Choice Requires="x14">
            <control shapeId="2111" r:id="rId66" name="Drop Down 63">
              <controlPr defaultSize="0" autoLine="0" autoPict="0">
                <anchor moveWithCells="1">
                  <from>
                    <xdr:col>3</xdr:col>
                    <xdr:colOff>19050</xdr:colOff>
                    <xdr:row>27</xdr:row>
                    <xdr:rowOff>0</xdr:rowOff>
                  </from>
                  <to>
                    <xdr:col>3</xdr:col>
                    <xdr:colOff>1066800</xdr:colOff>
                    <xdr:row>28</xdr:row>
                    <xdr:rowOff>9525</xdr:rowOff>
                  </to>
                </anchor>
              </controlPr>
            </control>
          </mc:Choice>
        </mc:AlternateContent>
        <mc:AlternateContent xmlns:mc="http://schemas.openxmlformats.org/markup-compatibility/2006">
          <mc:Choice Requires="x14">
            <control shapeId="2112" r:id="rId67" name="Drop Down 64">
              <controlPr defaultSize="0" autoLine="0" autoPict="0">
                <anchor moveWithCells="1">
                  <from>
                    <xdr:col>3</xdr:col>
                    <xdr:colOff>19050</xdr:colOff>
                    <xdr:row>28</xdr:row>
                    <xdr:rowOff>0</xdr:rowOff>
                  </from>
                  <to>
                    <xdr:col>3</xdr:col>
                    <xdr:colOff>1066800</xdr:colOff>
                    <xdr:row>29</xdr:row>
                    <xdr:rowOff>9525</xdr:rowOff>
                  </to>
                </anchor>
              </controlPr>
            </control>
          </mc:Choice>
        </mc:AlternateContent>
        <mc:AlternateContent xmlns:mc="http://schemas.openxmlformats.org/markup-compatibility/2006">
          <mc:Choice Requires="x14">
            <control shapeId="2113" r:id="rId68" name="Drop Down 65">
              <controlPr defaultSize="0" autoLine="0" autoPict="0">
                <anchor moveWithCells="1">
                  <from>
                    <xdr:col>3</xdr:col>
                    <xdr:colOff>19050</xdr:colOff>
                    <xdr:row>29</xdr:row>
                    <xdr:rowOff>0</xdr:rowOff>
                  </from>
                  <to>
                    <xdr:col>3</xdr:col>
                    <xdr:colOff>1066800</xdr:colOff>
                    <xdr:row>30</xdr:row>
                    <xdr:rowOff>9525</xdr:rowOff>
                  </to>
                </anchor>
              </controlPr>
            </control>
          </mc:Choice>
        </mc:AlternateContent>
        <mc:AlternateContent xmlns:mc="http://schemas.openxmlformats.org/markup-compatibility/2006">
          <mc:Choice Requires="x14">
            <control shapeId="2114" r:id="rId69" name="Drop Down 66">
              <controlPr defaultSize="0" autoLine="0" autoPict="0">
                <anchor moveWithCells="1">
                  <from>
                    <xdr:col>3</xdr:col>
                    <xdr:colOff>19050</xdr:colOff>
                    <xdr:row>30</xdr:row>
                    <xdr:rowOff>0</xdr:rowOff>
                  </from>
                  <to>
                    <xdr:col>3</xdr:col>
                    <xdr:colOff>1066800</xdr:colOff>
                    <xdr:row>31</xdr:row>
                    <xdr:rowOff>9525</xdr:rowOff>
                  </to>
                </anchor>
              </controlPr>
            </control>
          </mc:Choice>
        </mc:AlternateContent>
        <mc:AlternateContent xmlns:mc="http://schemas.openxmlformats.org/markup-compatibility/2006">
          <mc:Choice Requires="x14">
            <control shapeId="2115" r:id="rId70" name="Drop Down 67">
              <controlPr defaultSize="0" autoLine="0" autoPict="0">
                <anchor moveWithCells="1">
                  <from>
                    <xdr:col>3</xdr:col>
                    <xdr:colOff>19050</xdr:colOff>
                    <xdr:row>31</xdr:row>
                    <xdr:rowOff>0</xdr:rowOff>
                  </from>
                  <to>
                    <xdr:col>3</xdr:col>
                    <xdr:colOff>1066800</xdr:colOff>
                    <xdr:row>32</xdr:row>
                    <xdr:rowOff>0</xdr:rowOff>
                  </to>
                </anchor>
              </controlPr>
            </control>
          </mc:Choice>
        </mc:AlternateContent>
        <mc:AlternateContent xmlns:mc="http://schemas.openxmlformats.org/markup-compatibility/2006">
          <mc:Choice Requires="x14">
            <control shapeId="2116" r:id="rId71" name="Drop Down 68">
              <controlPr defaultSize="0" autoLine="0" autoPict="0">
                <anchor moveWithCells="1">
                  <from>
                    <xdr:col>3</xdr:col>
                    <xdr:colOff>19050</xdr:colOff>
                    <xdr:row>32</xdr:row>
                    <xdr:rowOff>0</xdr:rowOff>
                  </from>
                  <to>
                    <xdr:col>3</xdr:col>
                    <xdr:colOff>1066800</xdr:colOff>
                    <xdr:row>33</xdr:row>
                    <xdr:rowOff>9525</xdr:rowOff>
                  </to>
                </anchor>
              </controlPr>
            </control>
          </mc:Choice>
        </mc:AlternateContent>
        <mc:AlternateContent xmlns:mc="http://schemas.openxmlformats.org/markup-compatibility/2006">
          <mc:Choice Requires="x14">
            <control shapeId="2117" r:id="rId72" name="Drop Down 69">
              <controlPr defaultSize="0" autoLine="0" autoPict="0">
                <anchor moveWithCells="1">
                  <from>
                    <xdr:col>3</xdr:col>
                    <xdr:colOff>19050</xdr:colOff>
                    <xdr:row>33</xdr:row>
                    <xdr:rowOff>0</xdr:rowOff>
                  </from>
                  <to>
                    <xdr:col>3</xdr:col>
                    <xdr:colOff>1066800</xdr:colOff>
                    <xdr:row>34</xdr:row>
                    <xdr:rowOff>9525</xdr:rowOff>
                  </to>
                </anchor>
              </controlPr>
            </control>
          </mc:Choice>
        </mc:AlternateContent>
        <mc:AlternateContent xmlns:mc="http://schemas.openxmlformats.org/markup-compatibility/2006">
          <mc:Choice Requires="x14">
            <control shapeId="2118" r:id="rId73" name="Drop Down 70">
              <controlPr defaultSize="0" autoLine="0" autoPict="0">
                <anchor moveWithCells="1">
                  <from>
                    <xdr:col>3</xdr:col>
                    <xdr:colOff>19050</xdr:colOff>
                    <xdr:row>34</xdr:row>
                    <xdr:rowOff>0</xdr:rowOff>
                  </from>
                  <to>
                    <xdr:col>3</xdr:col>
                    <xdr:colOff>1066800</xdr:colOff>
                    <xdr:row>35</xdr:row>
                    <xdr:rowOff>9525</xdr:rowOff>
                  </to>
                </anchor>
              </controlPr>
            </control>
          </mc:Choice>
        </mc:AlternateContent>
        <mc:AlternateContent xmlns:mc="http://schemas.openxmlformats.org/markup-compatibility/2006">
          <mc:Choice Requires="x14">
            <control shapeId="2119" r:id="rId74" name="Drop Down 71">
              <controlPr defaultSize="0" autoLine="0" autoPict="0">
                <anchor moveWithCells="1">
                  <from>
                    <xdr:col>3</xdr:col>
                    <xdr:colOff>19050</xdr:colOff>
                    <xdr:row>35</xdr:row>
                    <xdr:rowOff>0</xdr:rowOff>
                  </from>
                  <to>
                    <xdr:col>3</xdr:col>
                    <xdr:colOff>1066800</xdr:colOff>
                    <xdr:row>36</xdr:row>
                    <xdr:rowOff>9525</xdr:rowOff>
                  </to>
                </anchor>
              </controlPr>
            </control>
          </mc:Choice>
        </mc:AlternateContent>
        <mc:AlternateContent xmlns:mc="http://schemas.openxmlformats.org/markup-compatibility/2006">
          <mc:Choice Requires="x14">
            <control shapeId="2120" r:id="rId75" name="Drop Down 72">
              <controlPr defaultSize="0" autoLine="0" autoPict="0">
                <anchor moveWithCells="1">
                  <from>
                    <xdr:col>3</xdr:col>
                    <xdr:colOff>19050</xdr:colOff>
                    <xdr:row>36</xdr:row>
                    <xdr:rowOff>0</xdr:rowOff>
                  </from>
                  <to>
                    <xdr:col>3</xdr:col>
                    <xdr:colOff>1066800</xdr:colOff>
                    <xdr:row>37</xdr:row>
                    <xdr:rowOff>9525</xdr:rowOff>
                  </to>
                </anchor>
              </controlPr>
            </control>
          </mc:Choice>
        </mc:AlternateContent>
        <mc:AlternateContent xmlns:mc="http://schemas.openxmlformats.org/markup-compatibility/2006">
          <mc:Choice Requires="x14">
            <control shapeId="2121" r:id="rId76" name="Drop Down 73">
              <controlPr defaultSize="0" autoLine="0" autoPict="0">
                <anchor moveWithCells="1">
                  <from>
                    <xdr:col>3</xdr:col>
                    <xdr:colOff>19050</xdr:colOff>
                    <xdr:row>37</xdr:row>
                    <xdr:rowOff>0</xdr:rowOff>
                  </from>
                  <to>
                    <xdr:col>3</xdr:col>
                    <xdr:colOff>1066800</xdr:colOff>
                    <xdr:row>37</xdr:row>
                    <xdr:rowOff>200025</xdr:rowOff>
                  </to>
                </anchor>
              </controlPr>
            </control>
          </mc:Choice>
        </mc:AlternateContent>
        <mc:AlternateContent xmlns:mc="http://schemas.openxmlformats.org/markup-compatibility/2006">
          <mc:Choice Requires="x14">
            <control shapeId="2122" r:id="rId77" name="Drop Down 74">
              <controlPr defaultSize="0" autoLine="0" autoPict="0">
                <anchor moveWithCells="1">
                  <from>
                    <xdr:col>3</xdr:col>
                    <xdr:colOff>19050</xdr:colOff>
                    <xdr:row>38</xdr:row>
                    <xdr:rowOff>0</xdr:rowOff>
                  </from>
                  <to>
                    <xdr:col>3</xdr:col>
                    <xdr:colOff>1066800</xdr:colOff>
                    <xdr:row>39</xdr:row>
                    <xdr:rowOff>9525</xdr:rowOff>
                  </to>
                </anchor>
              </controlPr>
            </control>
          </mc:Choice>
        </mc:AlternateContent>
        <mc:AlternateContent xmlns:mc="http://schemas.openxmlformats.org/markup-compatibility/2006">
          <mc:Choice Requires="x14">
            <control shapeId="2123" r:id="rId78" name="Drop Down 75">
              <controlPr defaultSize="0" autoLine="0" autoPict="0">
                <anchor moveWithCells="1">
                  <from>
                    <xdr:col>3</xdr:col>
                    <xdr:colOff>19050</xdr:colOff>
                    <xdr:row>39</xdr:row>
                    <xdr:rowOff>0</xdr:rowOff>
                  </from>
                  <to>
                    <xdr:col>3</xdr:col>
                    <xdr:colOff>1066800</xdr:colOff>
                    <xdr:row>40</xdr:row>
                    <xdr:rowOff>9525</xdr:rowOff>
                  </to>
                </anchor>
              </controlPr>
            </control>
          </mc:Choice>
        </mc:AlternateContent>
        <mc:AlternateContent xmlns:mc="http://schemas.openxmlformats.org/markup-compatibility/2006">
          <mc:Choice Requires="x14">
            <control shapeId="2124" r:id="rId79" name="Drop Down 76">
              <controlPr defaultSize="0" autoLine="0" autoPict="0">
                <anchor moveWithCells="1">
                  <from>
                    <xdr:col>3</xdr:col>
                    <xdr:colOff>19050</xdr:colOff>
                    <xdr:row>40</xdr:row>
                    <xdr:rowOff>0</xdr:rowOff>
                  </from>
                  <to>
                    <xdr:col>3</xdr:col>
                    <xdr:colOff>1066800</xdr:colOff>
                    <xdr:row>41</xdr:row>
                    <xdr:rowOff>9525</xdr:rowOff>
                  </to>
                </anchor>
              </controlPr>
            </control>
          </mc:Choice>
        </mc:AlternateContent>
        <mc:AlternateContent xmlns:mc="http://schemas.openxmlformats.org/markup-compatibility/2006">
          <mc:Choice Requires="x14">
            <control shapeId="2125" r:id="rId80" name="Drop Down 77">
              <controlPr defaultSize="0" autoLine="0" autoPict="0">
                <anchor moveWithCells="1">
                  <from>
                    <xdr:col>3</xdr:col>
                    <xdr:colOff>19050</xdr:colOff>
                    <xdr:row>41</xdr:row>
                    <xdr:rowOff>0</xdr:rowOff>
                  </from>
                  <to>
                    <xdr:col>3</xdr:col>
                    <xdr:colOff>1066800</xdr:colOff>
                    <xdr:row>42</xdr:row>
                    <xdr:rowOff>9525</xdr:rowOff>
                  </to>
                </anchor>
              </controlPr>
            </control>
          </mc:Choice>
        </mc:AlternateContent>
        <mc:AlternateContent xmlns:mc="http://schemas.openxmlformats.org/markup-compatibility/2006">
          <mc:Choice Requires="x14">
            <control shapeId="2126" r:id="rId81" name="Drop Down 78">
              <controlPr defaultSize="0" autoLine="0" autoPict="0">
                <anchor moveWithCells="1">
                  <from>
                    <xdr:col>3</xdr:col>
                    <xdr:colOff>19050</xdr:colOff>
                    <xdr:row>42</xdr:row>
                    <xdr:rowOff>0</xdr:rowOff>
                  </from>
                  <to>
                    <xdr:col>3</xdr:col>
                    <xdr:colOff>1066800</xdr:colOff>
                    <xdr:row>43</xdr:row>
                    <xdr:rowOff>9525</xdr:rowOff>
                  </to>
                </anchor>
              </controlPr>
            </control>
          </mc:Choice>
        </mc:AlternateContent>
        <mc:AlternateContent xmlns:mc="http://schemas.openxmlformats.org/markup-compatibility/2006">
          <mc:Choice Requires="x14">
            <control shapeId="2127" r:id="rId82" name="Drop Down 79">
              <controlPr defaultSize="0" autoLine="0" autoPict="0">
                <anchor moveWithCells="1">
                  <from>
                    <xdr:col>3</xdr:col>
                    <xdr:colOff>19050</xdr:colOff>
                    <xdr:row>43</xdr:row>
                    <xdr:rowOff>0</xdr:rowOff>
                  </from>
                  <to>
                    <xdr:col>3</xdr:col>
                    <xdr:colOff>1066800</xdr:colOff>
                    <xdr:row>43</xdr:row>
                    <xdr:rowOff>200025</xdr:rowOff>
                  </to>
                </anchor>
              </controlPr>
            </control>
          </mc:Choice>
        </mc:AlternateContent>
        <mc:AlternateContent xmlns:mc="http://schemas.openxmlformats.org/markup-compatibility/2006">
          <mc:Choice Requires="x14">
            <control shapeId="2128" r:id="rId83" name="Drop Down 80">
              <controlPr defaultSize="0" autoLine="0" autoPict="0">
                <anchor moveWithCells="1">
                  <from>
                    <xdr:col>3</xdr:col>
                    <xdr:colOff>19050</xdr:colOff>
                    <xdr:row>44</xdr:row>
                    <xdr:rowOff>0</xdr:rowOff>
                  </from>
                  <to>
                    <xdr:col>3</xdr:col>
                    <xdr:colOff>1066800</xdr:colOff>
                    <xdr:row>45</xdr:row>
                    <xdr:rowOff>9525</xdr:rowOff>
                  </to>
                </anchor>
              </controlPr>
            </control>
          </mc:Choice>
        </mc:AlternateContent>
        <mc:AlternateContent xmlns:mc="http://schemas.openxmlformats.org/markup-compatibility/2006">
          <mc:Choice Requires="x14">
            <control shapeId="2129" r:id="rId84" name="Drop Down 81">
              <controlPr defaultSize="0" autoLine="0" autoPict="0">
                <anchor moveWithCells="1">
                  <from>
                    <xdr:col>3</xdr:col>
                    <xdr:colOff>19050</xdr:colOff>
                    <xdr:row>45</xdr:row>
                    <xdr:rowOff>0</xdr:rowOff>
                  </from>
                  <to>
                    <xdr:col>3</xdr:col>
                    <xdr:colOff>1066800</xdr:colOff>
                    <xdr:row>46</xdr:row>
                    <xdr:rowOff>9525</xdr:rowOff>
                  </to>
                </anchor>
              </controlPr>
            </control>
          </mc:Choice>
        </mc:AlternateContent>
        <mc:AlternateContent xmlns:mc="http://schemas.openxmlformats.org/markup-compatibility/2006">
          <mc:Choice Requires="x14">
            <control shapeId="2130" r:id="rId85" name="Drop Down 82">
              <controlPr defaultSize="0" autoLine="0" autoPict="0">
                <anchor moveWithCells="1">
                  <from>
                    <xdr:col>3</xdr:col>
                    <xdr:colOff>19050</xdr:colOff>
                    <xdr:row>46</xdr:row>
                    <xdr:rowOff>0</xdr:rowOff>
                  </from>
                  <to>
                    <xdr:col>3</xdr:col>
                    <xdr:colOff>1066800</xdr:colOff>
                    <xdr:row>47</xdr:row>
                    <xdr:rowOff>9525</xdr:rowOff>
                  </to>
                </anchor>
              </controlPr>
            </control>
          </mc:Choice>
        </mc:AlternateContent>
        <mc:AlternateContent xmlns:mc="http://schemas.openxmlformats.org/markup-compatibility/2006">
          <mc:Choice Requires="x14">
            <control shapeId="2131" r:id="rId86" name="Drop Down 83">
              <controlPr defaultSize="0" autoLine="0" autoPict="0">
                <anchor moveWithCells="1">
                  <from>
                    <xdr:col>3</xdr:col>
                    <xdr:colOff>19050</xdr:colOff>
                    <xdr:row>47</xdr:row>
                    <xdr:rowOff>0</xdr:rowOff>
                  </from>
                  <to>
                    <xdr:col>3</xdr:col>
                    <xdr:colOff>1066800</xdr:colOff>
                    <xdr:row>48</xdr:row>
                    <xdr:rowOff>9525</xdr:rowOff>
                  </to>
                </anchor>
              </controlPr>
            </control>
          </mc:Choice>
        </mc:AlternateContent>
        <mc:AlternateContent xmlns:mc="http://schemas.openxmlformats.org/markup-compatibility/2006">
          <mc:Choice Requires="x14">
            <control shapeId="2132" r:id="rId87" name="Drop Down 84">
              <controlPr defaultSize="0" autoLine="0" autoPict="0">
                <anchor moveWithCells="1">
                  <from>
                    <xdr:col>3</xdr:col>
                    <xdr:colOff>19050</xdr:colOff>
                    <xdr:row>48</xdr:row>
                    <xdr:rowOff>0</xdr:rowOff>
                  </from>
                  <to>
                    <xdr:col>3</xdr:col>
                    <xdr:colOff>1066800</xdr:colOff>
                    <xdr:row>49</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00B050"/>
  </sheetPr>
  <dimension ref="A1:H37"/>
  <sheetViews>
    <sheetView workbookViewId="0">
      <selection activeCell="D4" sqref="D4"/>
    </sheetView>
  </sheetViews>
  <sheetFormatPr defaultColWidth="8.85546875" defaultRowHeight="12.75" x14ac:dyDescent="0.2"/>
  <cols>
    <col min="1" max="1" width="6.28515625" style="5" customWidth="1"/>
    <col min="2" max="2" width="13.42578125" style="5" customWidth="1"/>
    <col min="3" max="3" width="15.140625" style="5" customWidth="1"/>
    <col min="4" max="4" width="15" style="5" customWidth="1"/>
    <col min="5" max="5" width="16" style="5" customWidth="1"/>
    <col min="6" max="6" width="16.28515625" style="5" customWidth="1"/>
    <col min="7" max="7" width="12.42578125" style="5" customWidth="1"/>
    <col min="8" max="16384" width="8.85546875" style="5"/>
  </cols>
  <sheetData>
    <row r="1" spans="1:8" ht="20.25" x14ac:dyDescent="0.3">
      <c r="B1" s="6" t="s">
        <v>44</v>
      </c>
    </row>
    <row r="2" spans="1:8" ht="9.75" customHeight="1" x14ac:dyDescent="0.2"/>
    <row r="3" spans="1:8" s="7" customFormat="1" ht="39.75" customHeight="1" x14ac:dyDescent="0.25">
      <c r="B3" s="8" t="s">
        <v>47</v>
      </c>
      <c r="C3" s="8" t="s">
        <v>48</v>
      </c>
      <c r="D3" s="9" t="s">
        <v>506</v>
      </c>
      <c r="E3" s="9" t="s">
        <v>50</v>
      </c>
      <c r="F3" s="9" t="s">
        <v>51</v>
      </c>
      <c r="G3" s="9" t="s">
        <v>59</v>
      </c>
      <c r="H3" s="7" t="s">
        <v>505</v>
      </c>
    </row>
    <row r="4" spans="1:8" s="7" customFormat="1" ht="15.75" customHeight="1" x14ac:dyDescent="0.2">
      <c r="A4" s="12">
        <v>1</v>
      </c>
      <c r="B4" s="10" t="s">
        <v>52</v>
      </c>
      <c r="C4" s="10" t="s">
        <v>52</v>
      </c>
      <c r="D4" s="11"/>
      <c r="E4" s="11"/>
      <c r="F4" s="11"/>
      <c r="G4" s="11"/>
    </row>
    <row r="5" spans="1:8" s="7" customFormat="1" ht="15.75" customHeight="1" x14ac:dyDescent="0.2">
      <c r="A5" s="12">
        <v>2</v>
      </c>
      <c r="B5" s="10" t="s">
        <v>52</v>
      </c>
      <c r="C5" s="10" t="s">
        <v>52</v>
      </c>
      <c r="D5" s="11"/>
      <c r="E5" s="13"/>
      <c r="F5" s="13"/>
      <c r="G5" s="14"/>
    </row>
    <row r="6" spans="1:8" s="7" customFormat="1" ht="15.75" customHeight="1" x14ac:dyDescent="0.2">
      <c r="A6" s="12">
        <v>3</v>
      </c>
      <c r="B6" s="10" t="s">
        <v>52</v>
      </c>
      <c r="C6" s="10" t="s">
        <v>52</v>
      </c>
      <c r="D6" s="11"/>
      <c r="E6" s="13"/>
      <c r="F6" s="13"/>
      <c r="G6" s="14"/>
    </row>
    <row r="7" spans="1:8" s="7" customFormat="1" ht="15.75" customHeight="1" x14ac:dyDescent="0.2">
      <c r="A7" s="12">
        <v>4</v>
      </c>
      <c r="B7" s="10" t="s">
        <v>52</v>
      </c>
      <c r="C7" s="10" t="s">
        <v>52</v>
      </c>
      <c r="D7" s="11"/>
      <c r="E7" s="13"/>
      <c r="F7" s="13"/>
      <c r="G7" s="14"/>
    </row>
    <row r="8" spans="1:8" s="7" customFormat="1" ht="15.75" customHeight="1" x14ac:dyDescent="0.2">
      <c r="A8" s="12">
        <v>5</v>
      </c>
      <c r="B8" s="10" t="s">
        <v>52</v>
      </c>
      <c r="C8" s="10" t="s">
        <v>52</v>
      </c>
      <c r="D8" s="11"/>
      <c r="E8" s="13"/>
      <c r="F8" s="13"/>
      <c r="G8" s="14"/>
    </row>
    <row r="9" spans="1:8" s="7" customFormat="1" ht="15.75" customHeight="1" x14ac:dyDescent="0.2">
      <c r="A9" s="12">
        <v>6</v>
      </c>
      <c r="B9" s="10" t="s">
        <v>52</v>
      </c>
      <c r="C9" s="10" t="s">
        <v>52</v>
      </c>
      <c r="D9" s="11"/>
      <c r="E9" s="13"/>
      <c r="F9" s="13"/>
      <c r="G9" s="14"/>
    </row>
    <row r="10" spans="1:8" s="7" customFormat="1" ht="15.75" customHeight="1" x14ac:dyDescent="0.2">
      <c r="A10" s="12">
        <v>7</v>
      </c>
      <c r="B10" s="10" t="s">
        <v>52</v>
      </c>
      <c r="C10" s="10" t="s">
        <v>52</v>
      </c>
      <c r="D10" s="11"/>
      <c r="E10" s="13"/>
      <c r="F10" s="13"/>
      <c r="G10" s="14"/>
    </row>
    <row r="11" spans="1:8" s="7" customFormat="1" ht="15.75" customHeight="1" x14ac:dyDescent="0.2">
      <c r="A11" s="12">
        <v>8</v>
      </c>
      <c r="B11" s="16"/>
      <c r="C11" s="16"/>
      <c r="D11" s="17"/>
      <c r="E11" s="17"/>
      <c r="F11" s="17"/>
      <c r="G11" s="17"/>
    </row>
    <row r="12" spans="1:8" s="7" customFormat="1" ht="15.75" customHeight="1" x14ac:dyDescent="0.2">
      <c r="A12" s="12">
        <v>9</v>
      </c>
      <c r="B12" s="16"/>
      <c r="C12" s="16"/>
      <c r="D12" s="17"/>
      <c r="E12" s="17"/>
      <c r="F12" s="17"/>
      <c r="G12" s="17"/>
    </row>
    <row r="13" spans="1:8" s="7" customFormat="1" ht="15.75" customHeight="1" x14ac:dyDescent="0.2">
      <c r="A13" s="12">
        <v>10</v>
      </c>
      <c r="B13" s="16"/>
      <c r="C13" s="16"/>
      <c r="D13" s="17"/>
      <c r="E13" s="17"/>
      <c r="F13" s="17"/>
      <c r="G13" s="17"/>
    </row>
    <row r="14" spans="1:8" s="7" customFormat="1" ht="15.75" customHeight="1" x14ac:dyDescent="0.2">
      <c r="A14" s="12">
        <v>11</v>
      </c>
      <c r="B14" s="16"/>
      <c r="C14" s="16"/>
      <c r="D14" s="17"/>
      <c r="E14" s="17"/>
      <c r="F14" s="17"/>
      <c r="G14" s="17"/>
    </row>
    <row r="15" spans="1:8" ht="15.75" customHeight="1" x14ac:dyDescent="0.2">
      <c r="A15" s="12">
        <v>12</v>
      </c>
      <c r="B15" s="18"/>
      <c r="C15" s="18"/>
      <c r="D15" s="19"/>
      <c r="E15" s="19"/>
      <c r="F15" s="19"/>
      <c r="G15" s="19"/>
    </row>
    <row r="16" spans="1:8" ht="15.75" customHeight="1" x14ac:dyDescent="0.2">
      <c r="A16" s="12">
        <v>13</v>
      </c>
      <c r="B16" s="18"/>
      <c r="C16" s="18"/>
      <c r="D16" s="19"/>
      <c r="E16" s="19"/>
      <c r="F16" s="19"/>
      <c r="G16" s="19"/>
    </row>
    <row r="17" spans="1:7" ht="15.75" customHeight="1" x14ac:dyDescent="0.2">
      <c r="A17" s="12">
        <v>14</v>
      </c>
      <c r="B17" s="18"/>
      <c r="C17" s="18"/>
      <c r="D17" s="19"/>
      <c r="E17" s="19"/>
      <c r="F17" s="19"/>
      <c r="G17" s="19"/>
    </row>
    <row r="18" spans="1:7" ht="15.75" customHeight="1" x14ac:dyDescent="0.2">
      <c r="A18" s="12">
        <v>15</v>
      </c>
      <c r="B18" s="18"/>
      <c r="C18" s="18"/>
      <c r="D18" s="19"/>
      <c r="E18" s="19"/>
      <c r="F18" s="19"/>
      <c r="G18" s="19"/>
    </row>
    <row r="19" spans="1:7" ht="15.75" customHeight="1" x14ac:dyDescent="0.2">
      <c r="A19" s="12">
        <v>16</v>
      </c>
      <c r="B19" s="18"/>
      <c r="C19" s="18"/>
      <c r="D19" s="19"/>
      <c r="E19" s="19"/>
      <c r="F19" s="19"/>
      <c r="G19" s="19"/>
    </row>
    <row r="20" spans="1:7" ht="15.75" customHeight="1" x14ac:dyDescent="0.2">
      <c r="A20" s="12">
        <v>17</v>
      </c>
      <c r="B20" s="18"/>
      <c r="C20" s="18"/>
      <c r="D20" s="19"/>
      <c r="E20" s="19"/>
      <c r="F20" s="19"/>
      <c r="G20" s="19"/>
    </row>
    <row r="21" spans="1:7" ht="15.75" customHeight="1" x14ac:dyDescent="0.2">
      <c r="A21" s="12">
        <v>18</v>
      </c>
      <c r="B21" s="18"/>
      <c r="C21" s="18"/>
      <c r="D21" s="19"/>
      <c r="E21" s="19"/>
      <c r="F21" s="19"/>
      <c r="G21" s="19"/>
    </row>
    <row r="22" spans="1:7" ht="15.75" customHeight="1" x14ac:dyDescent="0.2">
      <c r="A22" s="12">
        <v>19</v>
      </c>
      <c r="B22" s="18"/>
      <c r="C22" s="18"/>
      <c r="D22" s="19"/>
      <c r="E22" s="19"/>
      <c r="F22" s="19"/>
      <c r="G22" s="19"/>
    </row>
    <row r="23" spans="1:7" ht="15.75" customHeight="1" x14ac:dyDescent="0.2">
      <c r="A23" s="12">
        <v>20</v>
      </c>
      <c r="B23" s="18"/>
      <c r="C23" s="18"/>
      <c r="D23" s="19"/>
      <c r="E23" s="19"/>
      <c r="F23" s="19"/>
      <c r="G23" s="19"/>
    </row>
    <row r="24" spans="1:7" ht="15.75" customHeight="1" x14ac:dyDescent="0.2">
      <c r="A24" s="12">
        <v>21</v>
      </c>
      <c r="B24" s="18"/>
      <c r="C24" s="18"/>
      <c r="D24" s="19"/>
      <c r="E24" s="19"/>
      <c r="F24" s="19"/>
      <c r="G24" s="19"/>
    </row>
    <row r="25" spans="1:7" ht="15.75" customHeight="1" x14ac:dyDescent="0.2">
      <c r="A25" s="12">
        <v>22</v>
      </c>
      <c r="B25" s="18"/>
      <c r="C25" s="18"/>
      <c r="D25" s="19"/>
      <c r="E25" s="19"/>
      <c r="F25" s="19"/>
      <c r="G25" s="19"/>
    </row>
    <row r="26" spans="1:7" ht="15.75" customHeight="1" x14ac:dyDescent="0.2">
      <c r="A26" s="12">
        <v>23</v>
      </c>
      <c r="B26" s="18"/>
      <c r="C26" s="18"/>
      <c r="D26" s="19"/>
      <c r="E26" s="19"/>
      <c r="F26" s="19"/>
      <c r="G26" s="19"/>
    </row>
    <row r="27" spans="1:7" ht="15.75" customHeight="1" x14ac:dyDescent="0.2">
      <c r="A27" s="12">
        <v>24</v>
      </c>
      <c r="B27" s="18"/>
      <c r="C27" s="18"/>
      <c r="D27" s="19"/>
      <c r="E27" s="19"/>
      <c r="F27" s="19"/>
      <c r="G27" s="19"/>
    </row>
    <row r="28" spans="1:7" ht="15.75" customHeight="1" x14ac:dyDescent="0.2">
      <c r="A28" s="12">
        <v>25</v>
      </c>
      <c r="B28" s="18"/>
      <c r="C28" s="18"/>
      <c r="D28" s="19"/>
      <c r="E28" s="19"/>
      <c r="F28" s="19"/>
      <c r="G28" s="19"/>
    </row>
    <row r="29" spans="1:7" ht="15.75" customHeight="1" x14ac:dyDescent="0.2">
      <c r="A29" s="12">
        <v>26</v>
      </c>
      <c r="B29" s="18"/>
      <c r="C29" s="18"/>
      <c r="D29" s="19"/>
      <c r="E29" s="19"/>
      <c r="F29" s="19"/>
      <c r="G29" s="19"/>
    </row>
    <row r="30" spans="1:7" ht="15.75" customHeight="1" x14ac:dyDescent="0.2">
      <c r="A30" s="12">
        <v>27</v>
      </c>
      <c r="B30" s="18"/>
      <c r="C30" s="18"/>
      <c r="D30" s="19"/>
      <c r="E30" s="19"/>
      <c r="F30" s="19"/>
      <c r="G30" s="19"/>
    </row>
    <row r="31" spans="1:7" ht="15.75" customHeight="1" x14ac:dyDescent="0.2">
      <c r="A31" s="12">
        <v>28</v>
      </c>
      <c r="B31" s="18"/>
      <c r="C31" s="18"/>
      <c r="D31" s="19"/>
      <c r="E31" s="19"/>
      <c r="F31" s="19"/>
      <c r="G31" s="19"/>
    </row>
    <row r="32" spans="1:7" ht="15.75" customHeight="1" x14ac:dyDescent="0.2">
      <c r="A32" s="12">
        <v>29</v>
      </c>
      <c r="B32" s="18"/>
      <c r="C32" s="18"/>
      <c r="D32" s="19"/>
      <c r="E32" s="19"/>
      <c r="F32" s="19"/>
      <c r="G32" s="19"/>
    </row>
    <row r="33" spans="1:7" ht="15.75" customHeight="1" x14ac:dyDescent="0.2">
      <c r="A33" s="12">
        <v>30</v>
      </c>
      <c r="B33" s="18"/>
      <c r="C33" s="18"/>
      <c r="D33" s="19"/>
      <c r="E33" s="19"/>
      <c r="F33" s="19"/>
      <c r="G33" s="19"/>
    </row>
    <row r="34" spans="1:7" ht="15.75" customHeight="1" x14ac:dyDescent="0.2">
      <c r="A34" s="12">
        <v>31</v>
      </c>
      <c r="B34" s="18"/>
      <c r="C34" s="18"/>
      <c r="D34" s="19"/>
      <c r="E34" s="19"/>
      <c r="F34" s="19"/>
      <c r="G34" s="19"/>
    </row>
    <row r="35" spans="1:7" ht="15.75" customHeight="1" x14ac:dyDescent="0.2">
      <c r="A35" s="12">
        <v>32</v>
      </c>
      <c r="B35" s="18"/>
      <c r="C35" s="18"/>
      <c r="D35" s="19"/>
      <c r="E35" s="19"/>
      <c r="F35" s="19"/>
      <c r="G35" s="19"/>
    </row>
    <row r="36" spans="1:7" ht="15.75" customHeight="1" x14ac:dyDescent="0.2">
      <c r="A36" s="12">
        <v>33</v>
      </c>
      <c r="B36" s="18"/>
      <c r="C36" s="18"/>
      <c r="D36" s="19"/>
      <c r="E36" s="19"/>
      <c r="F36" s="19"/>
      <c r="G36" s="19"/>
    </row>
    <row r="37" spans="1:7" ht="15.75" customHeight="1" x14ac:dyDescent="0.2">
      <c r="A37" s="12">
        <v>34</v>
      </c>
      <c r="B37" s="18"/>
      <c r="C37" s="18"/>
      <c r="D37" s="19"/>
      <c r="E37" s="19"/>
      <c r="F37" s="19"/>
      <c r="G37" s="19"/>
    </row>
  </sheetData>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I37"/>
  <sheetViews>
    <sheetView workbookViewId="0">
      <selection activeCell="F7" sqref="F7"/>
    </sheetView>
  </sheetViews>
  <sheetFormatPr defaultColWidth="8.85546875" defaultRowHeight="12.75" x14ac:dyDescent="0.2"/>
  <cols>
    <col min="1" max="1" width="6.28515625" style="5" customWidth="1"/>
    <col min="2" max="2" width="13.42578125" style="5" customWidth="1"/>
    <col min="3" max="3" width="15.140625" style="5" customWidth="1"/>
    <col min="4" max="4" width="15" style="5" customWidth="1"/>
    <col min="5" max="5" width="16" style="5" customWidth="1"/>
    <col min="6" max="6" width="16.28515625" style="5" customWidth="1"/>
    <col min="7" max="7" width="12.42578125" style="5" customWidth="1"/>
    <col min="8" max="16384" width="8.85546875" style="5"/>
  </cols>
  <sheetData>
    <row r="1" spans="1:9" ht="20.25" x14ac:dyDescent="0.3">
      <c r="B1" s="6"/>
    </row>
    <row r="2" spans="1:9" ht="9.75" customHeight="1" x14ac:dyDescent="0.2"/>
    <row r="3" spans="1:9" s="7" customFormat="1" ht="51" customHeight="1" x14ac:dyDescent="0.25">
      <c r="B3" s="33" t="s">
        <v>47</v>
      </c>
      <c r="C3" s="33" t="s">
        <v>48</v>
      </c>
      <c r="D3" s="33" t="s">
        <v>508</v>
      </c>
      <c r="E3" s="34" t="s">
        <v>71</v>
      </c>
      <c r="F3" s="34" t="s">
        <v>72</v>
      </c>
      <c r="G3" s="9" t="s">
        <v>53</v>
      </c>
      <c r="H3" s="7" t="s">
        <v>505</v>
      </c>
    </row>
    <row r="4" spans="1:9" s="7" customFormat="1" ht="15.75" customHeight="1" x14ac:dyDescent="0.2">
      <c r="B4" s="35" t="s">
        <v>52</v>
      </c>
      <c r="C4" s="35" t="s">
        <v>52</v>
      </c>
      <c r="D4" s="35"/>
      <c r="E4" s="35"/>
      <c r="F4" s="35"/>
      <c r="G4" s="11"/>
    </row>
    <row r="5" spans="1:9" s="7" customFormat="1" ht="15.75" customHeight="1" x14ac:dyDescent="0.2">
      <c r="A5" s="12">
        <v>1</v>
      </c>
      <c r="B5" s="35" t="s">
        <v>73</v>
      </c>
      <c r="C5" s="35" t="s">
        <v>74</v>
      </c>
      <c r="D5" s="36">
        <v>1</v>
      </c>
      <c r="E5" s="36"/>
      <c r="F5" s="36"/>
      <c r="G5" s="14"/>
    </row>
    <row r="6" spans="1:9" s="7" customFormat="1" ht="15.75" customHeight="1" x14ac:dyDescent="0.2">
      <c r="A6" s="12">
        <v>2</v>
      </c>
      <c r="B6" s="35" t="s">
        <v>73</v>
      </c>
      <c r="C6" s="35" t="s">
        <v>75</v>
      </c>
      <c r="D6" s="36">
        <v>1</v>
      </c>
      <c r="E6" s="36">
        <v>50</v>
      </c>
      <c r="F6" s="36">
        <v>50</v>
      </c>
      <c r="G6" s="14"/>
    </row>
    <row r="7" spans="1:9" s="7" customFormat="1" ht="15.75" customHeight="1" x14ac:dyDescent="0.2">
      <c r="A7" s="12">
        <v>3</v>
      </c>
      <c r="B7" s="35" t="s">
        <v>73</v>
      </c>
      <c r="C7" s="35" t="s">
        <v>76</v>
      </c>
      <c r="D7" s="36">
        <v>1</v>
      </c>
      <c r="E7" s="36"/>
      <c r="F7" s="36"/>
      <c r="G7" s="14"/>
    </row>
    <row r="8" spans="1:9" s="7" customFormat="1" ht="15.75" customHeight="1" x14ac:dyDescent="0.2">
      <c r="A8" s="12">
        <v>4</v>
      </c>
      <c r="B8" s="35"/>
      <c r="C8" s="35"/>
      <c r="D8" s="36"/>
      <c r="E8" s="36"/>
      <c r="F8" s="36"/>
      <c r="G8" s="15"/>
    </row>
    <row r="9" spans="1:9" s="7" customFormat="1" ht="15.75" customHeight="1" x14ac:dyDescent="0.2">
      <c r="A9" s="12">
        <v>5</v>
      </c>
      <c r="B9" s="35"/>
      <c r="C9" s="35"/>
      <c r="D9" s="36"/>
      <c r="E9" s="36"/>
      <c r="F9" s="36"/>
      <c r="G9" s="15"/>
    </row>
    <row r="10" spans="1:9" s="7" customFormat="1" ht="15.75" customHeight="1" x14ac:dyDescent="0.2">
      <c r="A10" s="12">
        <v>6</v>
      </c>
      <c r="B10" s="35"/>
      <c r="C10" s="35"/>
      <c r="D10" s="36"/>
      <c r="E10" s="36"/>
      <c r="F10" s="36"/>
      <c r="G10" s="15"/>
      <c r="I10" s="7">
        <v>1</v>
      </c>
    </row>
    <row r="11" spans="1:9" s="7" customFormat="1" ht="15.75" customHeight="1" x14ac:dyDescent="0.2">
      <c r="A11" s="12">
        <v>7</v>
      </c>
      <c r="B11" s="35"/>
      <c r="C11" s="35"/>
      <c r="D11" s="36"/>
      <c r="E11" s="36"/>
      <c r="F11" s="36"/>
      <c r="G11" s="17"/>
    </row>
    <row r="12" spans="1:9" s="7" customFormat="1" ht="15.75" customHeight="1" x14ac:dyDescent="0.2">
      <c r="A12" s="12">
        <v>8</v>
      </c>
      <c r="B12" s="35"/>
      <c r="C12" s="35"/>
      <c r="D12" s="36"/>
      <c r="E12" s="36"/>
      <c r="F12" s="36"/>
      <c r="G12" s="17"/>
    </row>
    <row r="13" spans="1:9" s="7" customFormat="1" ht="15.75" customHeight="1" x14ac:dyDescent="0.2">
      <c r="A13" s="12">
        <v>9</v>
      </c>
      <c r="B13" s="35"/>
      <c r="C13" s="35"/>
      <c r="D13" s="35"/>
      <c r="E13" s="35"/>
      <c r="F13" s="35"/>
      <c r="G13" s="17"/>
    </row>
    <row r="14" spans="1:9" s="7" customFormat="1" ht="15.75" customHeight="1" x14ac:dyDescent="0.2">
      <c r="A14" s="12">
        <v>10</v>
      </c>
      <c r="B14" s="35"/>
      <c r="C14" s="35"/>
      <c r="D14" s="35"/>
      <c r="E14" s="35"/>
      <c r="F14" s="35"/>
      <c r="G14" s="17"/>
    </row>
    <row r="15" spans="1:9" ht="15.75" customHeight="1" x14ac:dyDescent="0.2">
      <c r="A15" s="12">
        <v>11</v>
      </c>
      <c r="B15" s="35"/>
      <c r="C15" s="35"/>
      <c r="D15" s="35"/>
      <c r="E15" s="35"/>
      <c r="F15" s="35"/>
      <c r="G15" s="19"/>
    </row>
    <row r="16" spans="1:9" ht="15.75" customHeight="1" x14ac:dyDescent="0.2">
      <c r="A16" s="12">
        <v>12</v>
      </c>
      <c r="B16" s="35"/>
      <c r="C16" s="35"/>
      <c r="D16" s="35"/>
      <c r="E16" s="35"/>
      <c r="F16" s="35"/>
      <c r="G16" s="19"/>
    </row>
    <row r="17" spans="1:7" ht="15.75" customHeight="1" x14ac:dyDescent="0.2">
      <c r="A17" s="12">
        <v>13</v>
      </c>
      <c r="B17" s="35"/>
      <c r="C17" s="35"/>
      <c r="D17" s="35"/>
      <c r="E17" s="35"/>
      <c r="F17" s="35"/>
      <c r="G17" s="19"/>
    </row>
    <row r="18" spans="1:7" ht="15.75" customHeight="1" x14ac:dyDescent="0.2">
      <c r="A18" s="12">
        <v>14</v>
      </c>
      <c r="B18" s="35"/>
      <c r="C18" s="35"/>
      <c r="D18" s="35"/>
      <c r="E18" s="35"/>
      <c r="F18" s="35"/>
      <c r="G18" s="19"/>
    </row>
    <row r="19" spans="1:7" ht="15.75" customHeight="1" x14ac:dyDescent="0.2">
      <c r="A19" s="12">
        <v>15</v>
      </c>
      <c r="B19" s="35"/>
      <c r="C19" s="35"/>
      <c r="D19" s="35"/>
      <c r="E19" s="35"/>
      <c r="F19" s="35"/>
      <c r="G19" s="19"/>
    </row>
    <row r="20" spans="1:7" ht="15.75" customHeight="1" x14ac:dyDescent="0.2">
      <c r="A20" s="12">
        <v>16</v>
      </c>
      <c r="B20" s="35"/>
      <c r="C20" s="35"/>
      <c r="D20" s="35"/>
      <c r="E20" s="35"/>
      <c r="F20" s="35"/>
      <c r="G20" s="19"/>
    </row>
    <row r="21" spans="1:7" ht="15.75" customHeight="1" x14ac:dyDescent="0.2">
      <c r="A21" s="12">
        <v>17</v>
      </c>
      <c r="B21" s="35"/>
      <c r="C21" s="35"/>
      <c r="D21" s="35"/>
      <c r="E21" s="35"/>
      <c r="F21" s="35"/>
      <c r="G21" s="19"/>
    </row>
    <row r="22" spans="1:7" ht="15.75" customHeight="1" x14ac:dyDescent="0.2">
      <c r="A22" s="12">
        <v>18</v>
      </c>
      <c r="B22" s="18"/>
      <c r="C22" s="18"/>
      <c r="D22" s="19"/>
      <c r="E22" s="19"/>
      <c r="F22" s="19"/>
      <c r="G22" s="19"/>
    </row>
    <row r="23" spans="1:7" ht="15.75" customHeight="1" x14ac:dyDescent="0.2">
      <c r="A23" s="12">
        <v>19</v>
      </c>
      <c r="B23" s="18"/>
      <c r="C23" s="18"/>
      <c r="D23" s="19"/>
      <c r="E23" s="19"/>
      <c r="F23" s="19"/>
      <c r="G23" s="19"/>
    </row>
    <row r="24" spans="1:7" ht="15.75" customHeight="1" x14ac:dyDescent="0.2">
      <c r="A24" s="12">
        <v>20</v>
      </c>
      <c r="B24" s="18"/>
      <c r="C24" s="18"/>
      <c r="D24" s="19"/>
      <c r="E24" s="19"/>
      <c r="F24" s="19"/>
      <c r="G24" s="19"/>
    </row>
    <row r="25" spans="1:7" ht="15.75" customHeight="1" x14ac:dyDescent="0.2">
      <c r="A25" s="12">
        <v>21</v>
      </c>
      <c r="B25" s="18"/>
      <c r="C25" s="18"/>
      <c r="D25" s="19"/>
      <c r="E25" s="19"/>
      <c r="F25" s="19"/>
      <c r="G25" s="19"/>
    </row>
    <row r="26" spans="1:7" ht="15.75" customHeight="1" x14ac:dyDescent="0.2">
      <c r="A26" s="12">
        <v>22</v>
      </c>
      <c r="B26" s="18"/>
      <c r="C26" s="18"/>
      <c r="D26" s="19"/>
      <c r="E26" s="19"/>
      <c r="F26" s="19"/>
      <c r="G26" s="19"/>
    </row>
    <row r="27" spans="1:7" ht="15.75" customHeight="1" x14ac:dyDescent="0.2">
      <c r="A27" s="12">
        <v>23</v>
      </c>
      <c r="B27" s="18"/>
      <c r="C27" s="18"/>
      <c r="D27" s="19"/>
      <c r="E27" s="19"/>
      <c r="F27" s="19"/>
      <c r="G27" s="19"/>
    </row>
    <row r="28" spans="1:7" ht="15.75" customHeight="1" x14ac:dyDescent="0.2">
      <c r="A28" s="12">
        <v>24</v>
      </c>
      <c r="B28" s="18"/>
      <c r="C28" s="18"/>
      <c r="D28" s="19"/>
      <c r="E28" s="19"/>
      <c r="F28" s="19"/>
      <c r="G28" s="19"/>
    </row>
    <row r="29" spans="1:7" ht="15.75" customHeight="1" x14ac:dyDescent="0.2">
      <c r="A29" s="12">
        <v>25</v>
      </c>
      <c r="B29" s="18"/>
      <c r="C29" s="18"/>
      <c r="D29" s="19"/>
      <c r="E29" s="19"/>
      <c r="F29" s="19"/>
      <c r="G29" s="19"/>
    </row>
    <row r="30" spans="1:7" ht="15.75" customHeight="1" x14ac:dyDescent="0.2">
      <c r="A30" s="12">
        <v>26</v>
      </c>
      <c r="B30" s="18"/>
      <c r="C30" s="18"/>
      <c r="D30" s="19"/>
      <c r="E30" s="19"/>
      <c r="F30" s="19"/>
      <c r="G30" s="19"/>
    </row>
    <row r="31" spans="1:7" ht="15.75" customHeight="1" x14ac:dyDescent="0.2">
      <c r="A31" s="12">
        <v>27</v>
      </c>
      <c r="B31" s="18"/>
      <c r="C31" s="18"/>
      <c r="D31" s="19"/>
      <c r="E31" s="19"/>
      <c r="F31" s="19"/>
      <c r="G31" s="19"/>
    </row>
    <row r="32" spans="1:7" ht="15.75" customHeight="1" x14ac:dyDescent="0.2">
      <c r="A32" s="12">
        <v>28</v>
      </c>
      <c r="B32" s="18"/>
      <c r="C32" s="18"/>
      <c r="D32" s="19"/>
      <c r="E32" s="19"/>
      <c r="F32" s="19"/>
      <c r="G32" s="19"/>
    </row>
    <row r="33" spans="1:7" ht="15.75" customHeight="1" x14ac:dyDescent="0.2">
      <c r="A33" s="12">
        <v>29</v>
      </c>
      <c r="B33" s="18"/>
      <c r="C33" s="18"/>
      <c r="D33" s="19"/>
      <c r="E33" s="19"/>
      <c r="F33" s="19"/>
      <c r="G33" s="19"/>
    </row>
    <row r="34" spans="1:7" ht="15.75" customHeight="1" x14ac:dyDescent="0.2">
      <c r="A34" s="12">
        <v>30</v>
      </c>
      <c r="B34" s="18"/>
      <c r="C34" s="18"/>
      <c r="D34" s="19"/>
      <c r="E34" s="19"/>
      <c r="F34" s="19"/>
      <c r="G34" s="19"/>
    </row>
    <row r="35" spans="1:7" ht="15.75" customHeight="1" x14ac:dyDescent="0.2">
      <c r="A35" s="12">
        <v>31</v>
      </c>
      <c r="B35" s="18"/>
      <c r="C35" s="18"/>
      <c r="D35" s="19"/>
      <c r="E35" s="19"/>
      <c r="F35" s="19"/>
      <c r="G35" s="19"/>
    </row>
    <row r="36" spans="1:7" ht="15.75" customHeight="1" x14ac:dyDescent="0.2">
      <c r="A36" s="12">
        <v>32</v>
      </c>
      <c r="B36" s="18"/>
      <c r="C36" s="18"/>
      <c r="D36" s="19"/>
      <c r="E36" s="19"/>
      <c r="F36" s="19"/>
      <c r="G36" s="19"/>
    </row>
    <row r="37" spans="1:7" ht="15.75" customHeight="1" x14ac:dyDescent="0.2">
      <c r="A37" s="12">
        <v>33</v>
      </c>
      <c r="B37" s="18"/>
      <c r="C37" s="18"/>
      <c r="D37" s="19"/>
      <c r="E37" s="19"/>
      <c r="F37" s="19"/>
      <c r="G37" s="19"/>
    </row>
  </sheetData>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H37"/>
  <sheetViews>
    <sheetView workbookViewId="0">
      <selection activeCell="D5" sqref="D5"/>
    </sheetView>
  </sheetViews>
  <sheetFormatPr defaultColWidth="8.85546875" defaultRowHeight="12.75" x14ac:dyDescent="0.2"/>
  <cols>
    <col min="1" max="1" width="6.28515625" style="5" customWidth="1"/>
    <col min="2" max="2" width="13.42578125" style="5" customWidth="1"/>
    <col min="3" max="3" width="15.140625" style="5" customWidth="1"/>
    <col min="4" max="4" width="15" style="5" customWidth="1"/>
    <col min="5" max="5" width="16" style="5" customWidth="1"/>
    <col min="6" max="6" width="16.28515625" style="5" customWidth="1"/>
    <col min="7" max="7" width="12.42578125" style="5" customWidth="1"/>
    <col min="8" max="16384" width="8.85546875" style="5"/>
  </cols>
  <sheetData>
    <row r="1" spans="1:8" ht="20.25" x14ac:dyDescent="0.3">
      <c r="B1" s="6"/>
    </row>
    <row r="2" spans="1:8" ht="9.75" customHeight="1" x14ac:dyDescent="0.2"/>
    <row r="3" spans="1:8" s="7" customFormat="1" ht="39.75" customHeight="1" x14ac:dyDescent="0.25">
      <c r="B3" s="8" t="s">
        <v>47</v>
      </c>
      <c r="C3" s="8" t="s">
        <v>48</v>
      </c>
      <c r="D3" s="9" t="s">
        <v>506</v>
      </c>
      <c r="E3" s="9" t="s">
        <v>65</v>
      </c>
      <c r="F3" s="9" t="s">
        <v>66</v>
      </c>
      <c r="G3" s="9" t="s">
        <v>53</v>
      </c>
      <c r="H3" s="7" t="s">
        <v>505</v>
      </c>
    </row>
    <row r="4" spans="1:8" s="7" customFormat="1" ht="15.75" customHeight="1" x14ac:dyDescent="0.2">
      <c r="B4" s="10" t="s">
        <v>52</v>
      </c>
      <c r="C4" s="10" t="s">
        <v>52</v>
      </c>
      <c r="D4" s="11"/>
      <c r="E4" s="11"/>
      <c r="F4" s="11"/>
      <c r="G4" s="11"/>
    </row>
    <row r="5" spans="1:8" s="7" customFormat="1" ht="15.75" customHeight="1" x14ac:dyDescent="0.2">
      <c r="A5" s="12">
        <v>1</v>
      </c>
      <c r="B5" s="10" t="s">
        <v>502</v>
      </c>
      <c r="C5" s="10"/>
      <c r="D5" s="11"/>
      <c r="E5" s="13"/>
      <c r="F5" s="13"/>
      <c r="G5" s="14"/>
    </row>
    <row r="6" spans="1:8" s="7" customFormat="1" ht="15.75" customHeight="1" x14ac:dyDescent="0.2">
      <c r="A6" s="12">
        <v>2</v>
      </c>
      <c r="B6" s="10" t="s">
        <v>502</v>
      </c>
      <c r="C6" s="10"/>
      <c r="D6" s="11"/>
      <c r="E6" s="13"/>
      <c r="F6" s="13"/>
      <c r="G6" s="14"/>
    </row>
    <row r="7" spans="1:8" s="7" customFormat="1" ht="15.75" customHeight="1" x14ac:dyDescent="0.2">
      <c r="A7" s="12">
        <v>3</v>
      </c>
      <c r="B7" s="10"/>
      <c r="C7" s="10"/>
      <c r="D7" s="11"/>
      <c r="E7" s="13"/>
      <c r="F7" s="13"/>
      <c r="G7" s="14"/>
    </row>
    <row r="8" spans="1:8" s="7" customFormat="1" ht="15.75" customHeight="1" x14ac:dyDescent="0.2">
      <c r="A8" s="12">
        <v>4</v>
      </c>
      <c r="B8" s="10"/>
      <c r="C8" s="10"/>
      <c r="D8" s="11"/>
      <c r="E8" s="13"/>
      <c r="F8" s="13"/>
      <c r="G8" s="15"/>
    </row>
    <row r="9" spans="1:8" s="7" customFormat="1" ht="15.75" customHeight="1" x14ac:dyDescent="0.2">
      <c r="A9" s="12">
        <v>5</v>
      </c>
      <c r="B9" s="10"/>
      <c r="C9" s="10"/>
      <c r="D9" s="11"/>
      <c r="E9" s="13"/>
      <c r="F9" s="13"/>
      <c r="G9" s="15"/>
    </row>
    <row r="10" spans="1:8" s="7" customFormat="1" ht="15.75" customHeight="1" x14ac:dyDescent="0.2">
      <c r="A10" s="12">
        <v>6</v>
      </c>
      <c r="B10" s="10"/>
      <c r="C10" s="10"/>
      <c r="D10" s="11"/>
      <c r="E10" s="13"/>
      <c r="F10" s="13"/>
      <c r="G10" s="15"/>
    </row>
    <row r="11" spans="1:8" s="7" customFormat="1" ht="15.75" customHeight="1" x14ac:dyDescent="0.2">
      <c r="A11" s="12">
        <v>7</v>
      </c>
      <c r="B11" s="16"/>
      <c r="C11" s="16"/>
      <c r="D11" s="17"/>
      <c r="E11" s="17"/>
      <c r="F11" s="17"/>
      <c r="G11" s="17"/>
    </row>
    <row r="12" spans="1:8" s="7" customFormat="1" ht="15.75" customHeight="1" x14ac:dyDescent="0.2">
      <c r="A12" s="12">
        <v>8</v>
      </c>
      <c r="B12" s="16"/>
      <c r="C12" s="16"/>
      <c r="D12" s="17"/>
      <c r="E12" s="17"/>
      <c r="F12" s="17"/>
      <c r="G12" s="17"/>
    </row>
    <row r="13" spans="1:8" s="7" customFormat="1" ht="15.75" customHeight="1" x14ac:dyDescent="0.2">
      <c r="A13" s="12">
        <v>9</v>
      </c>
      <c r="B13" s="16"/>
      <c r="C13" s="16"/>
      <c r="D13" s="17"/>
      <c r="E13" s="17"/>
      <c r="F13" s="17"/>
      <c r="G13" s="17"/>
    </row>
    <row r="14" spans="1:8" s="7" customFormat="1" ht="15.75" customHeight="1" x14ac:dyDescent="0.2">
      <c r="A14" s="12">
        <v>10</v>
      </c>
      <c r="B14" s="16"/>
      <c r="C14" s="16"/>
      <c r="D14" s="17"/>
      <c r="E14" s="17"/>
      <c r="F14" s="17"/>
      <c r="G14" s="17"/>
    </row>
    <row r="15" spans="1:8" ht="15.75" customHeight="1" x14ac:dyDescent="0.2">
      <c r="A15" s="12">
        <v>11</v>
      </c>
      <c r="B15" s="18"/>
      <c r="C15" s="18"/>
      <c r="D15" s="19"/>
      <c r="E15" s="19"/>
      <c r="F15" s="19"/>
      <c r="G15" s="19"/>
    </row>
    <row r="16" spans="1:8" ht="15.75" customHeight="1" x14ac:dyDescent="0.2">
      <c r="A16" s="12">
        <v>12</v>
      </c>
      <c r="B16" s="18"/>
      <c r="C16" s="18"/>
      <c r="D16" s="19"/>
      <c r="E16" s="19"/>
      <c r="F16" s="19"/>
      <c r="G16" s="19"/>
    </row>
    <row r="17" spans="1:7" ht="15.75" customHeight="1" x14ac:dyDescent="0.2">
      <c r="A17" s="12">
        <v>13</v>
      </c>
      <c r="B17" s="18"/>
      <c r="C17" s="18"/>
      <c r="D17" s="19"/>
      <c r="E17" s="19"/>
      <c r="F17" s="19"/>
      <c r="G17" s="19"/>
    </row>
    <row r="18" spans="1:7" ht="15.75" customHeight="1" x14ac:dyDescent="0.2">
      <c r="A18" s="12">
        <v>14</v>
      </c>
      <c r="B18" s="18"/>
      <c r="C18" s="18"/>
      <c r="D18" s="19"/>
      <c r="E18" s="19"/>
      <c r="F18" s="19"/>
      <c r="G18" s="19"/>
    </row>
    <row r="19" spans="1:7" ht="15.75" customHeight="1" x14ac:dyDescent="0.2">
      <c r="A19" s="12">
        <v>15</v>
      </c>
      <c r="B19" s="18"/>
      <c r="C19" s="18"/>
      <c r="D19" s="19"/>
      <c r="E19" s="19"/>
      <c r="F19" s="19"/>
      <c r="G19" s="19"/>
    </row>
    <row r="20" spans="1:7" ht="15.75" customHeight="1" x14ac:dyDescent="0.2">
      <c r="A20" s="12">
        <v>16</v>
      </c>
      <c r="B20" s="18"/>
      <c r="C20" s="18"/>
      <c r="D20" s="19"/>
      <c r="E20" s="19"/>
      <c r="F20" s="19"/>
      <c r="G20" s="19"/>
    </row>
    <row r="21" spans="1:7" ht="15.75" customHeight="1" x14ac:dyDescent="0.2">
      <c r="A21" s="12">
        <v>17</v>
      </c>
      <c r="B21" s="18"/>
      <c r="C21" s="18"/>
      <c r="D21" s="19"/>
      <c r="E21" s="19"/>
      <c r="F21" s="19"/>
      <c r="G21" s="19"/>
    </row>
    <row r="22" spans="1:7" ht="15.75" customHeight="1" x14ac:dyDescent="0.2">
      <c r="A22" s="12">
        <v>18</v>
      </c>
      <c r="B22" s="18"/>
      <c r="C22" s="18"/>
      <c r="D22" s="19"/>
      <c r="E22" s="19"/>
      <c r="F22" s="19"/>
      <c r="G22" s="19"/>
    </row>
    <row r="23" spans="1:7" ht="15.75" customHeight="1" x14ac:dyDescent="0.2">
      <c r="A23" s="12">
        <v>19</v>
      </c>
      <c r="B23" s="18"/>
      <c r="C23" s="18"/>
      <c r="D23" s="19"/>
      <c r="E23" s="19"/>
      <c r="F23" s="19"/>
      <c r="G23" s="19"/>
    </row>
    <row r="24" spans="1:7" ht="15.75" customHeight="1" x14ac:dyDescent="0.2">
      <c r="A24" s="12">
        <v>20</v>
      </c>
      <c r="B24" s="18"/>
      <c r="C24" s="18"/>
      <c r="D24" s="19"/>
      <c r="E24" s="19"/>
      <c r="F24" s="19"/>
      <c r="G24" s="19"/>
    </row>
    <row r="25" spans="1:7" ht="15.75" customHeight="1" x14ac:dyDescent="0.2">
      <c r="A25" s="12">
        <v>21</v>
      </c>
      <c r="B25" s="18"/>
      <c r="C25" s="18"/>
      <c r="D25" s="19"/>
      <c r="E25" s="19"/>
      <c r="F25" s="19"/>
      <c r="G25" s="19"/>
    </row>
    <row r="26" spans="1:7" ht="15.75" customHeight="1" x14ac:dyDescent="0.2">
      <c r="A26" s="12">
        <v>22</v>
      </c>
      <c r="B26" s="18"/>
      <c r="C26" s="18"/>
      <c r="D26" s="19"/>
      <c r="E26" s="19"/>
      <c r="F26" s="19"/>
      <c r="G26" s="19"/>
    </row>
    <row r="27" spans="1:7" ht="15.75" customHeight="1" x14ac:dyDescent="0.2">
      <c r="A27" s="12">
        <v>23</v>
      </c>
      <c r="B27" s="18"/>
      <c r="C27" s="18"/>
      <c r="D27" s="19"/>
      <c r="E27" s="19"/>
      <c r="F27" s="19"/>
      <c r="G27" s="19"/>
    </row>
    <row r="28" spans="1:7" ht="15.75" customHeight="1" x14ac:dyDescent="0.2">
      <c r="A28" s="12">
        <v>24</v>
      </c>
      <c r="B28" s="18"/>
      <c r="C28" s="18"/>
      <c r="D28" s="19"/>
      <c r="E28" s="19"/>
      <c r="F28" s="19"/>
      <c r="G28" s="19"/>
    </row>
    <row r="29" spans="1:7" ht="15.75" customHeight="1" x14ac:dyDescent="0.2">
      <c r="A29" s="12">
        <v>25</v>
      </c>
      <c r="B29" s="18"/>
      <c r="C29" s="18"/>
      <c r="D29" s="19"/>
      <c r="E29" s="19"/>
      <c r="F29" s="19"/>
      <c r="G29" s="19"/>
    </row>
    <row r="30" spans="1:7" ht="15.75" customHeight="1" x14ac:dyDescent="0.2">
      <c r="A30" s="12">
        <v>26</v>
      </c>
      <c r="B30" s="18"/>
      <c r="C30" s="18"/>
      <c r="D30" s="19"/>
      <c r="E30" s="19"/>
      <c r="F30" s="19"/>
      <c r="G30" s="19"/>
    </row>
    <row r="31" spans="1:7" ht="15.75" customHeight="1" x14ac:dyDescent="0.2">
      <c r="A31" s="12">
        <v>27</v>
      </c>
      <c r="B31" s="18"/>
      <c r="C31" s="18"/>
      <c r="D31" s="19"/>
      <c r="E31" s="19"/>
      <c r="F31" s="19"/>
      <c r="G31" s="19"/>
    </row>
    <row r="32" spans="1:7" ht="15.75" customHeight="1" x14ac:dyDescent="0.2">
      <c r="A32" s="12">
        <v>28</v>
      </c>
      <c r="B32" s="18"/>
      <c r="C32" s="18"/>
      <c r="D32" s="19"/>
      <c r="E32" s="19"/>
      <c r="F32" s="19"/>
      <c r="G32" s="19"/>
    </row>
    <row r="33" spans="1:7" ht="15.75" customHeight="1" x14ac:dyDescent="0.2">
      <c r="A33" s="12">
        <v>29</v>
      </c>
      <c r="B33" s="18"/>
      <c r="C33" s="18"/>
      <c r="D33" s="19"/>
      <c r="E33" s="19"/>
      <c r="F33" s="19"/>
      <c r="G33" s="19"/>
    </row>
    <row r="34" spans="1:7" ht="15.75" customHeight="1" x14ac:dyDescent="0.2">
      <c r="A34" s="12">
        <v>30</v>
      </c>
      <c r="B34" s="18"/>
      <c r="C34" s="18"/>
      <c r="D34" s="19"/>
      <c r="E34" s="19"/>
      <c r="F34" s="19"/>
      <c r="G34" s="19"/>
    </row>
    <row r="35" spans="1:7" ht="15.75" customHeight="1" x14ac:dyDescent="0.2">
      <c r="A35" s="12">
        <v>31</v>
      </c>
      <c r="B35" s="18"/>
      <c r="C35" s="18"/>
      <c r="D35" s="19"/>
      <c r="E35" s="19"/>
      <c r="F35" s="19"/>
      <c r="G35" s="19"/>
    </row>
    <row r="36" spans="1:7" ht="15.75" customHeight="1" x14ac:dyDescent="0.2">
      <c r="A36" s="12">
        <v>32</v>
      </c>
      <c r="B36" s="18"/>
      <c r="C36" s="18"/>
      <c r="D36" s="19"/>
      <c r="E36" s="19"/>
      <c r="F36" s="19"/>
      <c r="G36" s="19"/>
    </row>
    <row r="37" spans="1:7" ht="15.75" customHeight="1" x14ac:dyDescent="0.2">
      <c r="A37" s="12">
        <v>33</v>
      </c>
      <c r="B37" s="18"/>
      <c r="C37" s="18"/>
      <c r="D37" s="19"/>
      <c r="E37" s="19"/>
      <c r="F37" s="19"/>
      <c r="G37" s="19"/>
    </row>
  </sheetData>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rgb="FF00B050"/>
    <pageSetUpPr fitToPage="1"/>
  </sheetPr>
  <dimension ref="A1:H37"/>
  <sheetViews>
    <sheetView workbookViewId="0">
      <selection activeCell="M19" sqref="M19"/>
    </sheetView>
  </sheetViews>
  <sheetFormatPr defaultColWidth="8.85546875" defaultRowHeight="12.75" x14ac:dyDescent="0.2"/>
  <cols>
    <col min="1" max="1" width="6.28515625" style="5" customWidth="1"/>
    <col min="2" max="2" width="13.42578125" style="5" customWidth="1"/>
    <col min="3" max="3" width="18" style="5" customWidth="1"/>
    <col min="4" max="4" width="15" style="5" customWidth="1"/>
    <col min="5" max="5" width="16" style="5" customWidth="1"/>
    <col min="6" max="6" width="16.28515625" style="5" customWidth="1"/>
    <col min="7" max="7" width="12.42578125" style="5" customWidth="1"/>
    <col min="8" max="16384" width="8.85546875" style="5"/>
  </cols>
  <sheetData>
    <row r="1" spans="1:8" ht="20.25" x14ac:dyDescent="0.3">
      <c r="B1" s="6"/>
    </row>
    <row r="2" spans="1:8" ht="9.75" customHeight="1" x14ac:dyDescent="0.2"/>
    <row r="3" spans="1:8" s="7" customFormat="1" ht="39.75" customHeight="1" x14ac:dyDescent="0.2">
      <c r="B3" s="322" t="s">
        <v>47</v>
      </c>
      <c r="C3" s="322" t="s">
        <v>48</v>
      </c>
      <c r="D3" s="322" t="s">
        <v>506</v>
      </c>
      <c r="E3" s="322" t="s">
        <v>65</v>
      </c>
      <c r="F3" s="322" t="s">
        <v>66</v>
      </c>
      <c r="G3" s="322" t="s">
        <v>53</v>
      </c>
      <c r="H3" s="7" t="s">
        <v>505</v>
      </c>
    </row>
    <row r="4" spans="1:8" s="7" customFormat="1" ht="15.75" customHeight="1" x14ac:dyDescent="0.2">
      <c r="B4" s="323" t="s">
        <v>52</v>
      </c>
      <c r="C4" s="323" t="s">
        <v>52</v>
      </c>
      <c r="D4" s="324"/>
      <c r="E4" s="324"/>
      <c r="F4" s="324"/>
      <c r="G4" s="324"/>
    </row>
    <row r="5" spans="1:8" s="7" customFormat="1" ht="15.75" customHeight="1" x14ac:dyDescent="0.2">
      <c r="A5" s="12">
        <v>1</v>
      </c>
      <c r="B5" s="10" t="s">
        <v>529</v>
      </c>
      <c r="C5" s="10" t="s">
        <v>532</v>
      </c>
      <c r="D5" s="11">
        <v>0.4</v>
      </c>
      <c r="E5" s="13">
        <v>55</v>
      </c>
      <c r="F5" s="13">
        <v>50</v>
      </c>
      <c r="G5" s="14"/>
    </row>
    <row r="6" spans="1:8" s="7" customFormat="1" ht="15.75" customHeight="1" x14ac:dyDescent="0.2">
      <c r="A6" s="12">
        <v>2</v>
      </c>
      <c r="B6" s="10" t="s">
        <v>529</v>
      </c>
      <c r="C6" s="10" t="s">
        <v>608</v>
      </c>
      <c r="D6" s="11">
        <v>0.4</v>
      </c>
      <c r="E6" s="13">
        <v>65</v>
      </c>
      <c r="F6" s="13">
        <v>55</v>
      </c>
      <c r="G6" s="14"/>
    </row>
    <row r="7" spans="1:8" s="7" customFormat="1" ht="15.75" customHeight="1" x14ac:dyDescent="0.2">
      <c r="A7" s="12">
        <v>3</v>
      </c>
      <c r="B7" s="309" t="s">
        <v>529</v>
      </c>
      <c r="C7" s="309" t="s">
        <v>609</v>
      </c>
      <c r="D7" s="310">
        <v>0.4</v>
      </c>
      <c r="E7" s="311">
        <v>85</v>
      </c>
      <c r="F7" s="311">
        <v>85</v>
      </c>
      <c r="G7" s="478"/>
    </row>
    <row r="8" spans="1:8" s="7" customFormat="1" ht="15.75" customHeight="1" x14ac:dyDescent="0.2">
      <c r="A8" s="12">
        <v>4</v>
      </c>
      <c r="B8" s="309" t="s">
        <v>529</v>
      </c>
      <c r="C8" s="309" t="s">
        <v>614</v>
      </c>
      <c r="D8" s="310">
        <v>1.2</v>
      </c>
      <c r="E8" s="311">
        <v>100</v>
      </c>
      <c r="F8" s="311">
        <v>85</v>
      </c>
      <c r="G8" s="312"/>
    </row>
    <row r="9" spans="1:8" s="7" customFormat="1" ht="15.75" customHeight="1" x14ac:dyDescent="0.2">
      <c r="A9" s="12">
        <v>5</v>
      </c>
      <c r="B9" s="10" t="s">
        <v>529</v>
      </c>
      <c r="C9" s="10" t="s">
        <v>613</v>
      </c>
      <c r="D9" s="11">
        <v>0.6</v>
      </c>
      <c r="E9" s="13">
        <v>130</v>
      </c>
      <c r="F9" s="13">
        <v>125</v>
      </c>
      <c r="G9" s="15"/>
    </row>
    <row r="10" spans="1:8" s="7" customFormat="1" ht="15.75" customHeight="1" x14ac:dyDescent="0.2">
      <c r="A10" s="12">
        <v>6</v>
      </c>
      <c r="B10" s="309" t="s">
        <v>529</v>
      </c>
      <c r="C10" s="309" t="s">
        <v>612</v>
      </c>
      <c r="D10" s="310">
        <v>0.4</v>
      </c>
      <c r="E10" s="311">
        <v>90</v>
      </c>
      <c r="F10" s="311">
        <v>110</v>
      </c>
      <c r="G10" s="312"/>
    </row>
    <row r="11" spans="1:8" s="7" customFormat="1" ht="15.75" customHeight="1" x14ac:dyDescent="0.2">
      <c r="A11" s="12">
        <v>7</v>
      </c>
      <c r="B11" s="309" t="s">
        <v>529</v>
      </c>
      <c r="C11" s="309" t="s">
        <v>611</v>
      </c>
      <c r="D11" s="310">
        <v>0.6</v>
      </c>
      <c r="E11" s="311">
        <v>120</v>
      </c>
      <c r="F11" s="311">
        <v>130</v>
      </c>
      <c r="G11" s="314"/>
    </row>
    <row r="12" spans="1:8" s="7" customFormat="1" ht="15.75" customHeight="1" x14ac:dyDescent="0.2">
      <c r="A12" s="12">
        <v>8</v>
      </c>
      <c r="B12" s="309" t="s">
        <v>529</v>
      </c>
      <c r="C12" s="313" t="s">
        <v>610</v>
      </c>
      <c r="D12" s="314">
        <v>1.2</v>
      </c>
      <c r="E12" s="314">
        <v>150</v>
      </c>
      <c r="F12" s="314">
        <v>150</v>
      </c>
      <c r="G12" s="314"/>
    </row>
    <row r="13" spans="1:8" s="7" customFormat="1" ht="15.75" customHeight="1" x14ac:dyDescent="0.2">
      <c r="A13" s="12">
        <v>9</v>
      </c>
      <c r="B13" s="10" t="s">
        <v>529</v>
      </c>
      <c r="C13" s="16" t="s">
        <v>615</v>
      </c>
      <c r="D13" s="17">
        <v>0.4</v>
      </c>
      <c r="E13" s="17">
        <v>105</v>
      </c>
      <c r="F13" s="17">
        <v>125</v>
      </c>
      <c r="G13" s="17"/>
    </row>
    <row r="14" spans="1:8" s="7" customFormat="1" ht="15.75" customHeight="1" x14ac:dyDescent="0.2">
      <c r="A14" s="12">
        <v>10</v>
      </c>
      <c r="B14" s="10" t="s">
        <v>529</v>
      </c>
      <c r="C14" s="16" t="s">
        <v>616</v>
      </c>
      <c r="D14" s="17">
        <v>1.2</v>
      </c>
      <c r="E14" s="17">
        <v>145</v>
      </c>
      <c r="F14" s="17">
        <v>140</v>
      </c>
      <c r="G14" s="17"/>
    </row>
    <row r="15" spans="1:8" ht="15.75" customHeight="1" x14ac:dyDescent="0.2">
      <c r="A15" s="12">
        <v>11</v>
      </c>
      <c r="B15" s="309" t="s">
        <v>529</v>
      </c>
      <c r="C15" s="313" t="s">
        <v>617</v>
      </c>
      <c r="D15" s="314">
        <v>0.4</v>
      </c>
      <c r="E15" s="314">
        <v>115</v>
      </c>
      <c r="F15" s="314">
        <v>130</v>
      </c>
      <c r="G15" s="316"/>
    </row>
    <row r="16" spans="1:8" ht="15.75" customHeight="1" x14ac:dyDescent="0.2">
      <c r="A16" s="12">
        <v>12</v>
      </c>
      <c r="B16" s="313" t="s">
        <v>529</v>
      </c>
      <c r="C16" s="313" t="s">
        <v>618</v>
      </c>
      <c r="D16" s="314">
        <v>1.2</v>
      </c>
      <c r="E16" s="314">
        <v>150</v>
      </c>
      <c r="F16" s="314">
        <v>150</v>
      </c>
      <c r="G16" s="316"/>
    </row>
    <row r="17" spans="1:7" ht="15.75" customHeight="1" x14ac:dyDescent="0.2">
      <c r="A17" s="12">
        <v>13</v>
      </c>
      <c r="B17" s="16" t="s">
        <v>529</v>
      </c>
      <c r="C17" s="16" t="s">
        <v>619</v>
      </c>
      <c r="D17" s="17">
        <v>0.4</v>
      </c>
      <c r="E17" s="17">
        <v>105</v>
      </c>
      <c r="F17" s="17">
        <v>130</v>
      </c>
      <c r="G17" s="19"/>
    </row>
    <row r="18" spans="1:7" ht="15.75" customHeight="1" x14ac:dyDescent="0.2">
      <c r="A18" s="12">
        <v>14</v>
      </c>
      <c r="B18" s="16" t="s">
        <v>529</v>
      </c>
      <c r="C18" s="16" t="s">
        <v>620</v>
      </c>
      <c r="D18" s="17">
        <v>1.2</v>
      </c>
      <c r="E18" s="17">
        <v>150</v>
      </c>
      <c r="F18" s="17">
        <v>150</v>
      </c>
      <c r="G18" s="19"/>
    </row>
    <row r="19" spans="1:7" ht="15.75" customHeight="1" x14ac:dyDescent="0.2">
      <c r="A19" s="12">
        <v>15</v>
      </c>
      <c r="B19" s="18"/>
      <c r="C19" s="18"/>
      <c r="D19" s="19"/>
      <c r="E19" s="19"/>
      <c r="F19" s="19"/>
      <c r="G19" s="19"/>
    </row>
    <row r="20" spans="1:7" ht="15.75" customHeight="1" x14ac:dyDescent="0.2">
      <c r="A20" s="12">
        <v>16</v>
      </c>
      <c r="B20" s="315"/>
      <c r="C20" s="315"/>
      <c r="D20" s="316"/>
      <c r="E20" s="316"/>
      <c r="F20" s="316"/>
      <c r="G20" s="316"/>
    </row>
    <row r="21" spans="1:7" ht="15.75" customHeight="1" x14ac:dyDescent="0.2">
      <c r="A21" s="12">
        <v>17</v>
      </c>
      <c r="B21" s="315"/>
      <c r="C21" s="315"/>
      <c r="D21" s="316"/>
      <c r="E21" s="316"/>
      <c r="F21" s="316"/>
      <c r="G21" s="316"/>
    </row>
    <row r="22" spans="1:7" ht="15.75" customHeight="1" x14ac:dyDescent="0.2">
      <c r="A22" s="12">
        <v>18</v>
      </c>
      <c r="B22" s="18"/>
      <c r="C22" s="18"/>
      <c r="D22" s="19"/>
      <c r="E22" s="19"/>
      <c r="F22" s="19"/>
      <c r="G22" s="19"/>
    </row>
    <row r="23" spans="1:7" ht="15.75" customHeight="1" x14ac:dyDescent="0.2">
      <c r="A23" s="12">
        <v>19</v>
      </c>
      <c r="B23" s="18"/>
      <c r="C23" s="18"/>
      <c r="D23" s="19"/>
      <c r="E23" s="19"/>
      <c r="F23" s="19"/>
      <c r="G23" s="19"/>
    </row>
    <row r="24" spans="1:7" ht="15.75" customHeight="1" x14ac:dyDescent="0.2">
      <c r="A24" s="12">
        <v>20</v>
      </c>
      <c r="B24" s="18"/>
      <c r="C24" s="18"/>
      <c r="D24" s="19"/>
      <c r="E24" s="19"/>
      <c r="F24" s="19"/>
      <c r="G24" s="19"/>
    </row>
    <row r="25" spans="1:7" ht="15.75" customHeight="1" x14ac:dyDescent="0.2">
      <c r="A25" s="12">
        <v>21</v>
      </c>
      <c r="B25" s="18"/>
      <c r="C25" s="18"/>
      <c r="D25" s="19"/>
      <c r="E25" s="19"/>
      <c r="F25" s="19"/>
      <c r="G25" s="19"/>
    </row>
    <row r="26" spans="1:7" ht="15.75" customHeight="1" x14ac:dyDescent="0.2">
      <c r="A26" s="12">
        <v>22</v>
      </c>
      <c r="B26" s="18"/>
      <c r="C26" s="18"/>
      <c r="D26" s="19"/>
      <c r="E26" s="19"/>
      <c r="F26" s="19"/>
      <c r="G26" s="19"/>
    </row>
    <row r="27" spans="1:7" ht="15.75" customHeight="1" x14ac:dyDescent="0.2">
      <c r="A27" s="12">
        <v>23</v>
      </c>
      <c r="B27" s="18"/>
      <c r="C27" s="18"/>
      <c r="D27" s="19"/>
      <c r="E27" s="19"/>
      <c r="F27" s="19"/>
      <c r="G27" s="19"/>
    </row>
    <row r="28" spans="1:7" ht="15.75" customHeight="1" x14ac:dyDescent="0.2">
      <c r="A28" s="12">
        <v>24</v>
      </c>
      <c r="B28" s="18"/>
      <c r="C28" s="18"/>
      <c r="D28" s="19"/>
      <c r="E28" s="19"/>
      <c r="F28" s="19"/>
      <c r="G28" s="19"/>
    </row>
    <row r="29" spans="1:7" ht="15.75" customHeight="1" x14ac:dyDescent="0.2">
      <c r="A29" s="12">
        <v>25</v>
      </c>
      <c r="B29" s="18"/>
      <c r="C29" s="18"/>
      <c r="D29" s="19"/>
      <c r="E29" s="19"/>
      <c r="F29" s="19"/>
      <c r="G29" s="19"/>
    </row>
    <row r="30" spans="1:7" ht="15.75" customHeight="1" x14ac:dyDescent="0.2">
      <c r="A30" s="12">
        <v>26</v>
      </c>
      <c r="B30" s="18"/>
      <c r="C30" s="18"/>
      <c r="D30" s="19"/>
      <c r="E30" s="19"/>
      <c r="F30" s="19"/>
      <c r="G30" s="19"/>
    </row>
    <row r="31" spans="1:7" ht="15.75" customHeight="1" x14ac:dyDescent="0.2">
      <c r="A31" s="12">
        <v>27</v>
      </c>
      <c r="B31" s="18"/>
      <c r="C31" s="18"/>
      <c r="D31" s="19"/>
      <c r="E31" s="19"/>
      <c r="F31" s="19"/>
      <c r="G31" s="19"/>
    </row>
    <row r="32" spans="1:7" ht="15.75" customHeight="1" x14ac:dyDescent="0.2">
      <c r="A32" s="12">
        <v>28</v>
      </c>
      <c r="B32" s="18"/>
      <c r="C32" s="18"/>
      <c r="D32" s="19"/>
      <c r="E32" s="19"/>
      <c r="F32" s="19"/>
      <c r="G32" s="19"/>
    </row>
    <row r="33" spans="1:7" ht="15.75" customHeight="1" x14ac:dyDescent="0.2">
      <c r="A33" s="12">
        <v>29</v>
      </c>
      <c r="B33" s="18"/>
      <c r="C33" s="18"/>
      <c r="D33" s="19"/>
      <c r="E33" s="19"/>
      <c r="F33" s="19"/>
      <c r="G33" s="19"/>
    </row>
    <row r="34" spans="1:7" ht="15.75" customHeight="1" x14ac:dyDescent="0.2">
      <c r="A34" s="12">
        <v>30</v>
      </c>
      <c r="B34" s="18"/>
      <c r="C34" s="18"/>
      <c r="D34" s="19"/>
      <c r="E34" s="19"/>
      <c r="F34" s="19"/>
      <c r="G34" s="19"/>
    </row>
    <row r="35" spans="1:7" ht="15.75" customHeight="1" x14ac:dyDescent="0.2">
      <c r="A35" s="12">
        <v>31</v>
      </c>
      <c r="B35" s="18"/>
      <c r="C35" s="18"/>
      <c r="D35" s="19"/>
      <c r="E35" s="19"/>
      <c r="F35" s="19"/>
      <c r="G35" s="19"/>
    </row>
    <row r="36" spans="1:7" ht="15.75" customHeight="1" x14ac:dyDescent="0.2">
      <c r="A36" s="12">
        <v>32</v>
      </c>
      <c r="B36" s="18"/>
      <c r="C36" s="18"/>
      <c r="D36" s="19"/>
      <c r="E36" s="19"/>
      <c r="F36" s="19"/>
      <c r="G36" s="19"/>
    </row>
    <row r="37" spans="1:7" ht="15.75" customHeight="1" x14ac:dyDescent="0.2">
      <c r="A37" s="12">
        <v>33</v>
      </c>
      <c r="B37" s="18"/>
      <c r="C37" s="18"/>
      <c r="D37" s="19"/>
      <c r="E37" s="19"/>
      <c r="F37" s="19"/>
      <c r="G37" s="19"/>
    </row>
  </sheetData>
  <pageMargins left="0.74803149606299213" right="0.74803149606299213" top="0.98425196850393704" bottom="0.98425196850393704" header="0.51181102362204722" footer="0.51181102362204722"/>
  <pageSetup paperSize="9" scale="5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H37"/>
  <sheetViews>
    <sheetView topLeftCell="T1" workbookViewId="0">
      <selection activeCell="AK9" sqref="AF9:AK17"/>
    </sheetView>
  </sheetViews>
  <sheetFormatPr defaultColWidth="8.85546875" defaultRowHeight="12.75" x14ac:dyDescent="0.2"/>
  <cols>
    <col min="1" max="1" width="6.28515625" style="5" customWidth="1"/>
    <col min="2" max="2" width="13.42578125" style="5" customWidth="1"/>
    <col min="3" max="3" width="16.7109375" style="5" customWidth="1"/>
    <col min="4" max="4" width="15" style="5" customWidth="1"/>
    <col min="5" max="5" width="16" style="5" customWidth="1"/>
    <col min="6" max="6" width="16.28515625" style="5" customWidth="1"/>
    <col min="7" max="7" width="12.42578125" style="5" customWidth="1"/>
    <col min="8" max="16384" width="8.85546875" style="5"/>
  </cols>
  <sheetData>
    <row r="1" spans="1:8" ht="20.25" x14ac:dyDescent="0.3">
      <c r="B1" s="6"/>
    </row>
    <row r="2" spans="1:8" ht="9.75" customHeight="1" x14ac:dyDescent="0.2"/>
    <row r="3" spans="1:8" s="7" customFormat="1" ht="39.75" customHeight="1" x14ac:dyDescent="0.25">
      <c r="B3" s="8" t="s">
        <v>47</v>
      </c>
      <c r="C3" s="8" t="s">
        <v>48</v>
      </c>
      <c r="D3" s="9" t="s">
        <v>506</v>
      </c>
      <c r="E3" s="9" t="s">
        <v>65</v>
      </c>
      <c r="F3" s="9" t="s">
        <v>66</v>
      </c>
      <c r="G3" s="9" t="s">
        <v>53</v>
      </c>
      <c r="H3" s="7" t="s">
        <v>505</v>
      </c>
    </row>
    <row r="4" spans="1:8" s="7" customFormat="1" ht="15.75" customHeight="1" x14ac:dyDescent="0.2">
      <c r="B4" s="10" t="s">
        <v>52</v>
      </c>
      <c r="C4" s="10" t="s">
        <v>52</v>
      </c>
      <c r="D4" s="11"/>
      <c r="E4" s="11"/>
      <c r="F4" s="11"/>
      <c r="G4" s="11"/>
    </row>
    <row r="5" spans="1:8" s="7" customFormat="1" ht="15.75" customHeight="1" x14ac:dyDescent="0.2">
      <c r="A5" s="12">
        <v>1</v>
      </c>
      <c r="B5" s="10" t="s">
        <v>469</v>
      </c>
      <c r="C5" s="10" t="s">
        <v>476</v>
      </c>
      <c r="D5" s="11">
        <v>0.75</v>
      </c>
      <c r="E5" s="13"/>
      <c r="F5" s="13"/>
      <c r="G5" s="14"/>
    </row>
    <row r="6" spans="1:8" s="7" customFormat="1" ht="15.75" customHeight="1" x14ac:dyDescent="0.2">
      <c r="A6" s="12">
        <v>2</v>
      </c>
      <c r="B6" s="10" t="s">
        <v>469</v>
      </c>
      <c r="C6" s="10" t="s">
        <v>477</v>
      </c>
      <c r="D6" s="11">
        <v>1.5</v>
      </c>
      <c r="E6" s="13"/>
      <c r="F6" s="13"/>
      <c r="G6" s="14"/>
    </row>
    <row r="7" spans="1:8" s="7" customFormat="1" ht="15.75" customHeight="1" x14ac:dyDescent="0.2">
      <c r="A7" s="12">
        <v>3</v>
      </c>
      <c r="B7" s="10" t="s">
        <v>469</v>
      </c>
      <c r="C7" s="10" t="s">
        <v>478</v>
      </c>
      <c r="D7" s="11">
        <v>3</v>
      </c>
      <c r="E7" s="13"/>
      <c r="F7" s="13"/>
      <c r="G7" s="14"/>
    </row>
    <row r="8" spans="1:8" s="7" customFormat="1" ht="15.75" customHeight="1" x14ac:dyDescent="0.25">
      <c r="A8" s="12">
        <v>4</v>
      </c>
      <c r="B8" s="10" t="s">
        <v>469</v>
      </c>
      <c r="C8" s="10" t="s">
        <v>479</v>
      </c>
      <c r="D8" s="11">
        <v>4.5</v>
      </c>
      <c r="E8" s="13"/>
      <c r="F8" s="13"/>
      <c r="G8" s="15"/>
    </row>
    <row r="9" spans="1:8" s="7" customFormat="1" ht="15.75" customHeight="1" x14ac:dyDescent="0.2">
      <c r="A9" s="12">
        <v>5</v>
      </c>
      <c r="B9" s="10"/>
      <c r="C9" s="10"/>
      <c r="D9" s="11"/>
      <c r="E9" s="13"/>
      <c r="F9" s="13"/>
      <c r="G9" s="15"/>
    </row>
    <row r="10" spans="1:8" s="7" customFormat="1" ht="15.75" customHeight="1" x14ac:dyDescent="0.2">
      <c r="A10" s="12">
        <v>6</v>
      </c>
      <c r="B10" s="10"/>
      <c r="C10" s="10"/>
      <c r="D10" s="11"/>
      <c r="E10" s="13"/>
      <c r="F10" s="13"/>
      <c r="G10" s="15"/>
    </row>
    <row r="11" spans="1:8" s="7" customFormat="1" ht="15.75" customHeight="1" x14ac:dyDescent="0.2">
      <c r="A11" s="12">
        <v>7</v>
      </c>
      <c r="B11" s="16"/>
      <c r="C11" s="16"/>
      <c r="D11" s="17"/>
      <c r="E11" s="17"/>
      <c r="F11" s="17"/>
      <c r="G11" s="17"/>
    </row>
    <row r="12" spans="1:8" s="7" customFormat="1" ht="15.75" customHeight="1" x14ac:dyDescent="0.2">
      <c r="A12" s="12">
        <v>8</v>
      </c>
      <c r="B12" s="16"/>
      <c r="C12" s="16"/>
      <c r="D12" s="17"/>
      <c r="E12" s="17"/>
      <c r="F12" s="17"/>
      <c r="G12" s="17"/>
    </row>
    <row r="13" spans="1:8" s="7" customFormat="1" ht="15.75" customHeight="1" x14ac:dyDescent="0.2">
      <c r="A13" s="12">
        <v>9</v>
      </c>
      <c r="B13" s="16"/>
      <c r="C13" s="16"/>
      <c r="D13" s="17"/>
      <c r="E13" s="17"/>
      <c r="F13" s="17"/>
      <c r="G13" s="17"/>
    </row>
    <row r="14" spans="1:8" s="7" customFormat="1" ht="15.75" customHeight="1" x14ac:dyDescent="0.2">
      <c r="A14" s="12">
        <v>10</v>
      </c>
      <c r="B14" s="16"/>
      <c r="C14" s="16"/>
      <c r="D14" s="17"/>
      <c r="E14" s="17"/>
      <c r="F14" s="17"/>
      <c r="G14" s="17"/>
    </row>
    <row r="15" spans="1:8" ht="15.75" customHeight="1" x14ac:dyDescent="0.2">
      <c r="A15" s="12">
        <v>11</v>
      </c>
      <c r="B15" s="18"/>
      <c r="C15" s="18"/>
      <c r="D15" s="19"/>
      <c r="E15" s="19"/>
      <c r="F15" s="19"/>
      <c r="G15" s="19"/>
    </row>
    <row r="16" spans="1:8" ht="15.75" customHeight="1" x14ac:dyDescent="0.2">
      <c r="A16" s="12">
        <v>12</v>
      </c>
      <c r="B16" s="18"/>
      <c r="C16" s="18"/>
      <c r="D16" s="19"/>
      <c r="E16" s="19"/>
      <c r="F16" s="19"/>
      <c r="G16" s="19"/>
    </row>
    <row r="17" spans="1:7" ht="15.75" customHeight="1" x14ac:dyDescent="0.2">
      <c r="A17" s="12">
        <v>13</v>
      </c>
      <c r="B17" s="18"/>
      <c r="C17" s="18"/>
      <c r="D17" s="19"/>
      <c r="E17" s="19"/>
      <c r="F17" s="19"/>
      <c r="G17" s="19"/>
    </row>
    <row r="18" spans="1:7" ht="15.75" customHeight="1" x14ac:dyDescent="0.2">
      <c r="A18" s="12">
        <v>14</v>
      </c>
      <c r="B18" s="18"/>
      <c r="C18" s="18"/>
      <c r="D18" s="19"/>
      <c r="E18" s="19"/>
      <c r="F18" s="19"/>
      <c r="G18" s="19"/>
    </row>
    <row r="19" spans="1:7" ht="15.75" customHeight="1" x14ac:dyDescent="0.2">
      <c r="A19" s="12">
        <v>15</v>
      </c>
      <c r="B19" s="18"/>
      <c r="C19" s="18"/>
      <c r="D19" s="19"/>
      <c r="E19" s="19"/>
      <c r="F19" s="19"/>
      <c r="G19" s="19"/>
    </row>
    <row r="20" spans="1:7" ht="15.75" customHeight="1" x14ac:dyDescent="0.2">
      <c r="A20" s="12">
        <v>16</v>
      </c>
      <c r="B20" s="18"/>
      <c r="C20" s="18"/>
      <c r="D20" s="19"/>
      <c r="E20" s="19"/>
      <c r="F20" s="19"/>
      <c r="G20" s="19"/>
    </row>
    <row r="21" spans="1:7" ht="15.75" customHeight="1" x14ac:dyDescent="0.2">
      <c r="A21" s="12">
        <v>17</v>
      </c>
      <c r="B21" s="18"/>
      <c r="C21" s="18"/>
      <c r="D21" s="19"/>
      <c r="E21" s="19"/>
      <c r="F21" s="19"/>
      <c r="G21" s="19"/>
    </row>
    <row r="22" spans="1:7" ht="15.75" customHeight="1" x14ac:dyDescent="0.2">
      <c r="A22" s="12">
        <v>18</v>
      </c>
      <c r="B22" s="18"/>
      <c r="C22" s="18"/>
      <c r="D22" s="19"/>
      <c r="E22" s="19"/>
      <c r="F22" s="19"/>
      <c r="G22" s="19"/>
    </row>
    <row r="23" spans="1:7" ht="15.75" customHeight="1" x14ac:dyDescent="0.2">
      <c r="A23" s="12">
        <v>19</v>
      </c>
      <c r="B23" s="18"/>
      <c r="C23" s="18"/>
      <c r="D23" s="19"/>
      <c r="E23" s="19"/>
      <c r="F23" s="19"/>
      <c r="G23" s="19"/>
    </row>
    <row r="24" spans="1:7" ht="15.75" customHeight="1" x14ac:dyDescent="0.2">
      <c r="A24" s="12">
        <v>20</v>
      </c>
      <c r="B24" s="18"/>
      <c r="C24" s="18"/>
      <c r="D24" s="19"/>
      <c r="E24" s="19"/>
      <c r="F24" s="19"/>
      <c r="G24" s="19"/>
    </row>
    <row r="25" spans="1:7" ht="15.75" customHeight="1" x14ac:dyDescent="0.2">
      <c r="A25" s="12">
        <v>21</v>
      </c>
      <c r="B25" s="18"/>
      <c r="C25" s="18"/>
      <c r="D25" s="19"/>
      <c r="E25" s="19"/>
      <c r="F25" s="19"/>
      <c r="G25" s="19"/>
    </row>
    <row r="26" spans="1:7" ht="15.75" customHeight="1" x14ac:dyDescent="0.2">
      <c r="A26" s="12">
        <v>22</v>
      </c>
      <c r="B26" s="18"/>
      <c r="C26" s="18"/>
      <c r="D26" s="19"/>
      <c r="E26" s="19"/>
      <c r="F26" s="19"/>
      <c r="G26" s="19"/>
    </row>
    <row r="27" spans="1:7" ht="15.75" customHeight="1" x14ac:dyDescent="0.2">
      <c r="A27" s="12">
        <v>23</v>
      </c>
      <c r="B27" s="18"/>
      <c r="C27" s="18"/>
      <c r="D27" s="19"/>
      <c r="E27" s="19"/>
      <c r="F27" s="19"/>
      <c r="G27" s="19"/>
    </row>
    <row r="28" spans="1:7" ht="15.75" customHeight="1" x14ac:dyDescent="0.2">
      <c r="A28" s="12">
        <v>24</v>
      </c>
      <c r="B28" s="18"/>
      <c r="C28" s="18"/>
      <c r="D28" s="19"/>
      <c r="E28" s="19"/>
      <c r="F28" s="19"/>
      <c r="G28" s="19"/>
    </row>
    <row r="29" spans="1:7" ht="15.75" customHeight="1" x14ac:dyDescent="0.2">
      <c r="A29" s="12">
        <v>25</v>
      </c>
      <c r="B29" s="18"/>
      <c r="C29" s="18"/>
      <c r="D29" s="19"/>
      <c r="E29" s="19"/>
      <c r="F29" s="19"/>
      <c r="G29" s="19"/>
    </row>
    <row r="30" spans="1:7" ht="15.75" customHeight="1" x14ac:dyDescent="0.2">
      <c r="A30" s="12">
        <v>26</v>
      </c>
      <c r="B30" s="18"/>
      <c r="C30" s="18"/>
      <c r="D30" s="19"/>
      <c r="E30" s="19"/>
      <c r="F30" s="19"/>
      <c r="G30" s="19"/>
    </row>
    <row r="31" spans="1:7" ht="15.75" customHeight="1" x14ac:dyDescent="0.2">
      <c r="A31" s="12">
        <v>27</v>
      </c>
      <c r="B31" s="18"/>
      <c r="C31" s="18"/>
      <c r="D31" s="19"/>
      <c r="E31" s="19"/>
      <c r="F31" s="19"/>
      <c r="G31" s="19"/>
    </row>
    <row r="32" spans="1:7" ht="15.75" customHeight="1" x14ac:dyDescent="0.2">
      <c r="A32" s="12">
        <v>28</v>
      </c>
      <c r="B32" s="18"/>
      <c r="C32" s="18"/>
      <c r="D32" s="19"/>
      <c r="E32" s="19"/>
      <c r="F32" s="19"/>
      <c r="G32" s="19"/>
    </row>
    <row r="33" spans="1:7" ht="15.75" customHeight="1" x14ac:dyDescent="0.2">
      <c r="A33" s="12">
        <v>29</v>
      </c>
      <c r="B33" s="18"/>
      <c r="C33" s="18"/>
      <c r="D33" s="19"/>
      <c r="E33" s="19"/>
      <c r="F33" s="19"/>
      <c r="G33" s="19"/>
    </row>
    <row r="34" spans="1:7" ht="15.75" customHeight="1" x14ac:dyDescent="0.2">
      <c r="A34" s="12">
        <v>30</v>
      </c>
      <c r="B34" s="18"/>
      <c r="C34" s="18"/>
      <c r="D34" s="19"/>
      <c r="E34" s="19"/>
      <c r="F34" s="19"/>
      <c r="G34" s="19"/>
    </row>
    <row r="35" spans="1:7" ht="15.75" customHeight="1" x14ac:dyDescent="0.2">
      <c r="A35" s="12">
        <v>31</v>
      </c>
      <c r="B35" s="18"/>
      <c r="C35" s="18"/>
      <c r="D35" s="19"/>
      <c r="E35" s="19"/>
      <c r="F35" s="19"/>
      <c r="G35" s="19"/>
    </row>
    <row r="36" spans="1:7" ht="15.75" customHeight="1" x14ac:dyDescent="0.2">
      <c r="A36" s="12">
        <v>32</v>
      </c>
      <c r="B36" s="18"/>
      <c r="C36" s="18"/>
      <c r="D36" s="19"/>
      <c r="E36" s="19"/>
      <c r="F36" s="19"/>
      <c r="G36" s="19"/>
    </row>
    <row r="37" spans="1:7" ht="15.75" customHeight="1" x14ac:dyDescent="0.2">
      <c r="A37" s="12">
        <v>33</v>
      </c>
      <c r="B37" s="18"/>
      <c r="C37" s="18"/>
      <c r="D37" s="19"/>
      <c r="E37" s="19"/>
      <c r="F37" s="19"/>
      <c r="G37" s="19"/>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tabColor rgb="FFFFC000"/>
  </sheetPr>
  <dimension ref="A1:H37"/>
  <sheetViews>
    <sheetView workbookViewId="0">
      <selection activeCell="K9" sqref="K9"/>
    </sheetView>
  </sheetViews>
  <sheetFormatPr defaultColWidth="8.85546875" defaultRowHeight="12.75" x14ac:dyDescent="0.2"/>
  <cols>
    <col min="1" max="1" width="6.28515625" style="5" customWidth="1"/>
    <col min="2" max="2" width="13.42578125" style="5" customWidth="1"/>
    <col min="3" max="3" width="17.85546875" style="5" customWidth="1"/>
    <col min="4" max="4" width="15" style="5" customWidth="1"/>
    <col min="5" max="5" width="16" style="5" customWidth="1"/>
    <col min="6" max="6" width="16.28515625" style="5" customWidth="1"/>
    <col min="7" max="7" width="12.42578125" style="5" customWidth="1"/>
    <col min="8" max="16384" width="8.85546875" style="5"/>
  </cols>
  <sheetData>
    <row r="1" spans="1:8" ht="20.25" x14ac:dyDescent="0.3">
      <c r="B1" s="6" t="s">
        <v>44</v>
      </c>
    </row>
    <row r="2" spans="1:8" ht="9.75" customHeight="1" x14ac:dyDescent="0.2"/>
    <row r="3" spans="1:8" s="7" customFormat="1" ht="39.75" customHeight="1" x14ac:dyDescent="0.25">
      <c r="B3" s="8" t="s">
        <v>47</v>
      </c>
      <c r="C3" s="8" t="s">
        <v>48</v>
      </c>
      <c r="D3" s="9" t="s">
        <v>507</v>
      </c>
      <c r="E3" s="9" t="s">
        <v>50</v>
      </c>
      <c r="F3" s="9" t="s">
        <v>51</v>
      </c>
      <c r="G3" s="9" t="s">
        <v>59</v>
      </c>
      <c r="H3" s="7" t="s">
        <v>505</v>
      </c>
    </row>
    <row r="4" spans="1:8" s="7" customFormat="1" ht="15.75" customHeight="1" x14ac:dyDescent="0.2">
      <c r="A4" s="12">
        <v>1</v>
      </c>
      <c r="B4" s="10" t="s">
        <v>44</v>
      </c>
      <c r="C4" s="10" t="s">
        <v>52</v>
      </c>
      <c r="D4" s="479"/>
      <c r="E4" s="11"/>
      <c r="F4" s="11"/>
      <c r="G4" s="11"/>
    </row>
    <row r="5" spans="1:8" s="7" customFormat="1" ht="15.75" customHeight="1" x14ac:dyDescent="0.2">
      <c r="A5" s="12">
        <v>2</v>
      </c>
      <c r="B5" s="10" t="s">
        <v>44</v>
      </c>
      <c r="C5" s="16" t="s">
        <v>590</v>
      </c>
      <c r="D5" s="479">
        <v>1</v>
      </c>
      <c r="E5" s="13">
        <v>37</v>
      </c>
      <c r="F5" s="13">
        <v>44</v>
      </c>
      <c r="G5" s="14"/>
    </row>
    <row r="6" spans="1:8" s="7" customFormat="1" ht="15.75" customHeight="1" x14ac:dyDescent="0.2">
      <c r="A6" s="12">
        <v>3</v>
      </c>
      <c r="B6" s="10" t="s">
        <v>44</v>
      </c>
      <c r="C6" s="16" t="s">
        <v>591</v>
      </c>
      <c r="D6" s="479">
        <v>1</v>
      </c>
      <c r="E6" s="13">
        <v>37</v>
      </c>
      <c r="F6" s="13">
        <v>44</v>
      </c>
      <c r="G6" s="14"/>
    </row>
    <row r="7" spans="1:8" s="7" customFormat="1" ht="15.75" customHeight="1" x14ac:dyDescent="0.2">
      <c r="A7" s="12">
        <v>4</v>
      </c>
      <c r="B7" s="10" t="s">
        <v>44</v>
      </c>
      <c r="C7" s="16" t="s">
        <v>592</v>
      </c>
      <c r="D7" s="479">
        <v>1</v>
      </c>
      <c r="E7" s="13">
        <v>45</v>
      </c>
      <c r="F7" s="13">
        <v>55</v>
      </c>
      <c r="G7" s="14"/>
    </row>
    <row r="8" spans="1:8" s="7" customFormat="1" ht="15.75" customHeight="1" x14ac:dyDescent="0.2">
      <c r="A8" s="12">
        <v>5</v>
      </c>
      <c r="B8" s="10" t="s">
        <v>44</v>
      </c>
      <c r="C8" s="16" t="s">
        <v>593</v>
      </c>
      <c r="D8" s="479">
        <v>1</v>
      </c>
      <c r="E8" s="13">
        <v>45</v>
      </c>
      <c r="F8" s="13">
        <v>55</v>
      </c>
      <c r="G8" s="14"/>
    </row>
    <row r="9" spans="1:8" s="7" customFormat="1" ht="15.75" customHeight="1" x14ac:dyDescent="0.2">
      <c r="A9" s="12">
        <v>6</v>
      </c>
      <c r="B9" s="10" t="s">
        <v>44</v>
      </c>
      <c r="C9" s="10" t="s">
        <v>594</v>
      </c>
      <c r="D9" s="479">
        <v>1</v>
      </c>
      <c r="E9" s="13">
        <v>40</v>
      </c>
      <c r="F9" s="13">
        <v>47</v>
      </c>
      <c r="G9" s="14"/>
    </row>
    <row r="10" spans="1:8" s="7" customFormat="1" ht="15.75" customHeight="1" x14ac:dyDescent="0.2">
      <c r="A10" s="12">
        <v>7</v>
      </c>
      <c r="B10" s="10" t="s">
        <v>44</v>
      </c>
      <c r="C10" s="10" t="s">
        <v>595</v>
      </c>
      <c r="D10" s="479">
        <v>1</v>
      </c>
      <c r="E10" s="13">
        <v>35</v>
      </c>
      <c r="F10" s="13">
        <v>44</v>
      </c>
      <c r="G10" s="14"/>
    </row>
    <row r="11" spans="1:8" s="7" customFormat="1" ht="15.75" customHeight="1" x14ac:dyDescent="0.2">
      <c r="A11" s="12">
        <v>8</v>
      </c>
      <c r="B11" s="16" t="s">
        <v>44</v>
      </c>
      <c r="C11" s="10" t="s">
        <v>596</v>
      </c>
      <c r="D11" s="479">
        <v>1</v>
      </c>
      <c r="E11" s="17">
        <v>69</v>
      </c>
      <c r="F11" s="17">
        <v>75</v>
      </c>
      <c r="G11" s="17"/>
    </row>
    <row r="12" spans="1:8" s="7" customFormat="1" ht="15.75" customHeight="1" x14ac:dyDescent="0.2">
      <c r="A12" s="12">
        <v>9</v>
      </c>
      <c r="B12" s="16" t="s">
        <v>44</v>
      </c>
      <c r="C12" s="10" t="s">
        <v>597</v>
      </c>
      <c r="D12" s="479">
        <v>1</v>
      </c>
      <c r="E12" s="17">
        <v>69</v>
      </c>
      <c r="F12" s="17">
        <v>75</v>
      </c>
      <c r="G12" s="17"/>
    </row>
    <row r="13" spans="1:8" s="7" customFormat="1" ht="15.75" customHeight="1" x14ac:dyDescent="0.2">
      <c r="A13" s="12">
        <v>10</v>
      </c>
      <c r="B13" s="16" t="s">
        <v>44</v>
      </c>
      <c r="C13" s="16" t="s">
        <v>598</v>
      </c>
      <c r="D13" s="479">
        <v>1</v>
      </c>
      <c r="E13" s="17">
        <v>61</v>
      </c>
      <c r="F13" s="17">
        <v>67</v>
      </c>
      <c r="G13" s="17"/>
    </row>
    <row r="14" spans="1:8" s="7" customFormat="1" ht="15.75" customHeight="1" x14ac:dyDescent="0.2">
      <c r="A14" s="12">
        <v>11</v>
      </c>
      <c r="B14" s="16" t="s">
        <v>44</v>
      </c>
      <c r="C14" s="16" t="s">
        <v>599</v>
      </c>
      <c r="D14" s="479">
        <v>1</v>
      </c>
      <c r="E14" s="17">
        <v>55</v>
      </c>
      <c r="F14" s="17">
        <v>60</v>
      </c>
      <c r="G14" s="17"/>
    </row>
    <row r="15" spans="1:8" ht="15.75" customHeight="1" x14ac:dyDescent="0.2">
      <c r="A15" s="12">
        <v>12</v>
      </c>
      <c r="B15" s="16" t="s">
        <v>44</v>
      </c>
      <c r="C15" s="16" t="s">
        <v>600</v>
      </c>
      <c r="D15" s="479">
        <v>1</v>
      </c>
      <c r="E15" s="17">
        <v>84</v>
      </c>
      <c r="F15" s="17">
        <v>90</v>
      </c>
      <c r="G15" s="19"/>
    </row>
    <row r="16" spans="1:8" ht="15.75" customHeight="1" x14ac:dyDescent="0.2">
      <c r="A16" s="12">
        <v>13</v>
      </c>
      <c r="B16" s="16" t="s">
        <v>44</v>
      </c>
      <c r="C16" s="16" t="s">
        <v>601</v>
      </c>
      <c r="D16" s="479">
        <v>1</v>
      </c>
      <c r="E16" s="17">
        <v>84</v>
      </c>
      <c r="F16" s="17">
        <v>90</v>
      </c>
      <c r="G16" s="19"/>
    </row>
    <row r="17" spans="1:7" ht="15.75" customHeight="1" x14ac:dyDescent="0.2">
      <c r="A17" s="12">
        <v>14</v>
      </c>
      <c r="B17" s="16" t="s">
        <v>44</v>
      </c>
      <c r="C17" s="16" t="s">
        <v>602</v>
      </c>
      <c r="D17" s="479">
        <v>1</v>
      </c>
      <c r="E17" s="17">
        <v>70</v>
      </c>
      <c r="F17" s="17">
        <v>70</v>
      </c>
      <c r="G17" s="19"/>
    </row>
    <row r="18" spans="1:7" ht="15.75" customHeight="1" x14ac:dyDescent="0.2">
      <c r="A18" s="12">
        <v>15</v>
      </c>
      <c r="B18" s="16" t="s">
        <v>44</v>
      </c>
      <c r="C18" s="16" t="s">
        <v>603</v>
      </c>
      <c r="D18" s="479">
        <v>1</v>
      </c>
      <c r="E18" s="17">
        <v>55</v>
      </c>
      <c r="F18" s="17">
        <v>60</v>
      </c>
      <c r="G18" s="19"/>
    </row>
    <row r="19" spans="1:7" ht="15.75" customHeight="1" x14ac:dyDescent="0.2">
      <c r="A19" s="12">
        <v>16</v>
      </c>
      <c r="B19" s="16" t="s">
        <v>44</v>
      </c>
      <c r="C19" s="16" t="s">
        <v>604</v>
      </c>
      <c r="D19" s="479">
        <v>1</v>
      </c>
      <c r="E19" s="17">
        <v>124</v>
      </c>
      <c r="F19" s="17">
        <v>137</v>
      </c>
      <c r="G19" s="17"/>
    </row>
    <row r="20" spans="1:7" ht="15.75" customHeight="1" x14ac:dyDescent="0.2">
      <c r="A20" s="12">
        <v>17</v>
      </c>
      <c r="B20" s="16" t="s">
        <v>44</v>
      </c>
      <c r="C20" s="16" t="s">
        <v>605</v>
      </c>
      <c r="D20" s="479">
        <v>1</v>
      </c>
      <c r="E20" s="17">
        <v>110</v>
      </c>
      <c r="F20" s="17">
        <v>122</v>
      </c>
      <c r="G20" s="19"/>
    </row>
    <row r="21" spans="1:7" ht="15.75" customHeight="1" x14ac:dyDescent="0.2">
      <c r="A21" s="12">
        <v>18</v>
      </c>
      <c r="B21" s="16"/>
      <c r="C21" s="16"/>
      <c r="D21" s="17"/>
      <c r="E21" s="17"/>
      <c r="F21" s="17"/>
      <c r="G21" s="19"/>
    </row>
    <row r="22" spans="1:7" ht="15.75" customHeight="1" x14ac:dyDescent="0.2">
      <c r="A22" s="12">
        <v>19</v>
      </c>
      <c r="B22" s="18"/>
      <c r="C22" s="18"/>
      <c r="D22" s="19"/>
      <c r="E22" s="19"/>
      <c r="F22" s="19"/>
      <c r="G22" s="19"/>
    </row>
    <row r="23" spans="1:7" ht="15.75" customHeight="1" x14ac:dyDescent="0.2">
      <c r="A23" s="12">
        <v>20</v>
      </c>
      <c r="B23" s="18"/>
      <c r="C23" s="18"/>
      <c r="D23" s="19"/>
      <c r="E23" s="19"/>
      <c r="F23" s="19"/>
      <c r="G23" s="19"/>
    </row>
    <row r="24" spans="1:7" ht="15.75" customHeight="1" x14ac:dyDescent="0.2">
      <c r="A24" s="12">
        <v>21</v>
      </c>
      <c r="B24" s="18"/>
      <c r="C24" s="18"/>
      <c r="D24" s="19"/>
      <c r="E24" s="19"/>
      <c r="F24" s="19"/>
      <c r="G24" s="19"/>
    </row>
    <row r="25" spans="1:7" ht="15.75" customHeight="1" x14ac:dyDescent="0.2">
      <c r="A25" s="12">
        <v>22</v>
      </c>
      <c r="B25" s="18"/>
      <c r="C25" s="18"/>
      <c r="D25" s="19"/>
      <c r="E25" s="19"/>
      <c r="F25" s="19"/>
      <c r="G25" s="19"/>
    </row>
    <row r="26" spans="1:7" ht="15.75" customHeight="1" x14ac:dyDescent="0.2">
      <c r="A26" s="12">
        <v>23</v>
      </c>
      <c r="B26" s="18"/>
      <c r="C26" s="18"/>
      <c r="D26" s="19"/>
      <c r="E26" s="19"/>
      <c r="F26" s="19"/>
      <c r="G26" s="19"/>
    </row>
    <row r="27" spans="1:7" ht="15.75" customHeight="1" x14ac:dyDescent="0.2">
      <c r="A27" s="12">
        <v>24</v>
      </c>
      <c r="B27" s="18"/>
      <c r="C27" s="18"/>
      <c r="D27" s="19"/>
      <c r="E27" s="19"/>
      <c r="F27" s="19"/>
      <c r="G27" s="19"/>
    </row>
    <row r="28" spans="1:7" ht="15.75" customHeight="1" x14ac:dyDescent="0.2">
      <c r="A28" s="12">
        <v>25</v>
      </c>
      <c r="B28" s="18"/>
      <c r="C28" s="18"/>
      <c r="D28" s="19"/>
      <c r="E28" s="19"/>
      <c r="F28" s="19"/>
      <c r="G28" s="19"/>
    </row>
    <row r="29" spans="1:7" ht="15.75" customHeight="1" x14ac:dyDescent="0.2">
      <c r="A29" s="12">
        <v>26</v>
      </c>
      <c r="B29" s="18"/>
      <c r="C29" s="18"/>
      <c r="D29" s="19"/>
      <c r="E29" s="19"/>
      <c r="F29" s="19"/>
      <c r="G29" s="19"/>
    </row>
    <row r="30" spans="1:7" ht="15.75" customHeight="1" x14ac:dyDescent="0.2">
      <c r="A30" s="12">
        <v>27</v>
      </c>
      <c r="B30" s="18"/>
      <c r="C30" s="18"/>
      <c r="D30" s="19"/>
      <c r="E30" s="19"/>
      <c r="F30" s="19"/>
      <c r="G30" s="19"/>
    </row>
    <row r="31" spans="1:7" ht="15.75" customHeight="1" x14ac:dyDescent="0.2">
      <c r="A31" s="12">
        <v>28</v>
      </c>
      <c r="B31" s="18"/>
      <c r="C31" s="18"/>
      <c r="D31" s="19"/>
      <c r="E31" s="19"/>
      <c r="F31" s="19"/>
      <c r="G31" s="19"/>
    </row>
    <row r="32" spans="1:7" ht="15.75" customHeight="1" x14ac:dyDescent="0.2">
      <c r="A32" s="12">
        <v>29</v>
      </c>
      <c r="B32" s="18"/>
      <c r="C32" s="18"/>
      <c r="D32" s="19"/>
      <c r="E32" s="19"/>
      <c r="F32" s="19"/>
      <c r="G32" s="19"/>
    </row>
    <row r="33" spans="1:7" ht="15.75" customHeight="1" x14ac:dyDescent="0.2">
      <c r="A33" s="12">
        <v>30</v>
      </c>
      <c r="B33" s="18"/>
      <c r="C33" s="18"/>
      <c r="D33" s="19"/>
      <c r="E33" s="19"/>
      <c r="F33" s="19"/>
      <c r="G33" s="19"/>
    </row>
    <row r="34" spans="1:7" ht="15.75" customHeight="1" x14ac:dyDescent="0.2">
      <c r="A34" s="12">
        <v>31</v>
      </c>
      <c r="B34" s="18"/>
      <c r="C34" s="18"/>
      <c r="D34" s="19"/>
      <c r="E34" s="19"/>
      <c r="F34" s="19"/>
      <c r="G34" s="19"/>
    </row>
    <row r="35" spans="1:7" ht="15.75" customHeight="1" x14ac:dyDescent="0.2">
      <c r="A35" s="12">
        <v>32</v>
      </c>
      <c r="B35" s="18"/>
      <c r="C35" s="18"/>
      <c r="D35" s="19"/>
      <c r="E35" s="19"/>
      <c r="F35" s="19"/>
      <c r="G35" s="19"/>
    </row>
    <row r="36" spans="1:7" ht="15.75" customHeight="1" x14ac:dyDescent="0.2">
      <c r="A36" s="12">
        <v>33</v>
      </c>
      <c r="B36" s="18"/>
      <c r="C36" s="18"/>
      <c r="D36" s="19"/>
      <c r="E36" s="19"/>
      <c r="F36" s="19"/>
      <c r="G36" s="19"/>
    </row>
    <row r="37" spans="1:7" ht="15.75" customHeight="1" x14ac:dyDescent="0.2">
      <c r="A37" s="12">
        <v>34</v>
      </c>
      <c r="B37" s="18"/>
      <c r="C37" s="18"/>
      <c r="D37" s="19"/>
      <c r="E37" s="19"/>
      <c r="F37" s="19"/>
      <c r="G37" s="19"/>
    </row>
  </sheetData>
  <sheetProtection algorithmName="SHA-512" hashValue="XfhL3X/scTkuJdyyfP5jiSMB/Yc1SeZgXVArBEyFb4iKkDSN+vfgK2ci3Org3cAjP/oD9gQxf88AUCouYSRrjg==" saltValue="aitZTH4FYjC+6xsXHtCZYQ==" spinCount="100000" sheet="1" objects="1" scenarios="1"/>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75</vt:i4>
      </vt:variant>
    </vt:vector>
  </HeadingPairs>
  <TitlesOfParts>
    <vt:vector size="91" baseType="lpstr">
      <vt:lpstr>Conditions</vt:lpstr>
      <vt:lpstr>Intro</vt:lpstr>
      <vt:lpstr>Main Menu</vt:lpstr>
      <vt:lpstr>Print</vt:lpstr>
      <vt:lpstr>Subfloor Along</vt:lpstr>
      <vt:lpstr>Subfloor Across</vt:lpstr>
      <vt:lpstr>Lower Along</vt:lpstr>
      <vt:lpstr>Lower Across</vt:lpstr>
      <vt:lpstr>Single - Upper Along</vt:lpstr>
      <vt:lpstr>Single - Upper Across</vt:lpstr>
      <vt:lpstr>None</vt:lpstr>
      <vt:lpstr>Foundations</vt:lpstr>
      <vt:lpstr>Plywood</vt:lpstr>
      <vt:lpstr>Plasterboard</vt:lpstr>
      <vt:lpstr>User Defined</vt:lpstr>
      <vt:lpstr>Gamma</vt:lpstr>
      <vt:lpstr>ALower</vt:lpstr>
      <vt:lpstr>ASub</vt:lpstr>
      <vt:lpstr>AUpper</vt:lpstr>
      <vt:lpstr>CL</vt:lpstr>
      <vt:lpstr>CPR</vt:lpstr>
      <vt:lpstr>CPs</vt:lpstr>
      <vt:lpstr>CPW</vt:lpstr>
      <vt:lpstr>CS</vt:lpstr>
      <vt:lpstr>CU</vt:lpstr>
      <vt:lpstr>Demand</vt:lpstr>
      <vt:lpstr>DemandL</vt:lpstr>
      <vt:lpstr>DemandS</vt:lpstr>
      <vt:lpstr>DemandU</vt:lpstr>
      <vt:lpstr>ExtraRoomRS</vt:lpstr>
      <vt:lpstr>FLL</vt:lpstr>
      <vt:lpstr>FloorLoad</vt:lpstr>
      <vt:lpstr>Foundations</vt:lpstr>
      <vt:lpstr>Gamma</vt:lpstr>
      <vt:lpstr>H</vt:lpstr>
      <vt:lpstr>HLE</vt:lpstr>
      <vt:lpstr>HLI</vt:lpstr>
      <vt:lpstr>HS</vt:lpstr>
      <vt:lpstr>HUE</vt:lpstr>
      <vt:lpstr>HUI</vt:lpstr>
      <vt:lpstr>KeyRoofSlope</vt:lpstr>
      <vt:lpstr>LateralCoeff</vt:lpstr>
      <vt:lpstr>LeeZone</vt:lpstr>
      <vt:lpstr>LL</vt:lpstr>
      <vt:lpstr>LR</vt:lpstr>
      <vt:lpstr>LS</vt:lpstr>
      <vt:lpstr>LU</vt:lpstr>
      <vt:lpstr>None</vt:lpstr>
      <vt:lpstr>NumStoreys</vt:lpstr>
      <vt:lpstr>PALE</vt:lpstr>
      <vt:lpstr>PALW</vt:lpstr>
      <vt:lpstr>PASE</vt:lpstr>
      <vt:lpstr>PASW</vt:lpstr>
      <vt:lpstr>PAUE</vt:lpstr>
      <vt:lpstr>PAUW</vt:lpstr>
      <vt:lpstr>Plasterboard</vt:lpstr>
      <vt:lpstr>Plywood</vt:lpstr>
      <vt:lpstr>Print!Print_Area</vt:lpstr>
      <vt:lpstr>PXLE</vt:lpstr>
      <vt:lpstr>PXLW</vt:lpstr>
      <vt:lpstr>PXSE</vt:lpstr>
      <vt:lpstr>PXSW</vt:lpstr>
      <vt:lpstr>PXUE</vt:lpstr>
      <vt:lpstr>PXUW</vt:lpstr>
      <vt:lpstr>QQQ</vt:lpstr>
      <vt:lpstr>RoofAngle</vt:lpstr>
      <vt:lpstr>RoofH</vt:lpstr>
      <vt:lpstr>RoofSlopeUsed</vt:lpstr>
      <vt:lpstr>RoofWt</vt:lpstr>
      <vt:lpstr>RoofWtKey</vt:lpstr>
      <vt:lpstr>RoomRS</vt:lpstr>
      <vt:lpstr>'Main Menu'!SeismicFactor</vt:lpstr>
      <vt:lpstr>Slab</vt:lpstr>
      <vt:lpstr>SlopesForCPs</vt:lpstr>
      <vt:lpstr>SpecWindSpeed</vt:lpstr>
      <vt:lpstr>TanSlope</vt:lpstr>
      <vt:lpstr>UserDefined</vt:lpstr>
      <vt:lpstr>WindSpeedKey</vt:lpstr>
      <vt:lpstr>WindZone</vt:lpstr>
      <vt:lpstr>WL</vt:lpstr>
      <vt:lpstr>WLWt</vt:lpstr>
      <vt:lpstr>WR</vt:lpstr>
      <vt:lpstr>WS</vt:lpstr>
      <vt:lpstr>WSfromtable</vt:lpstr>
      <vt:lpstr>WSIfromtable</vt:lpstr>
      <vt:lpstr>WSWt</vt:lpstr>
      <vt:lpstr>WU</vt:lpstr>
      <vt:lpstr>WUWt</vt:lpstr>
      <vt:lpstr>XX</vt:lpstr>
      <vt:lpstr>YY</vt:lpstr>
      <vt:lpstr>ZActual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dc:creator>
  <cp:lastModifiedBy>David Carradine</cp:lastModifiedBy>
  <cp:lastPrinted>2015-10-13T14:06:47Z</cp:lastPrinted>
  <dcterms:created xsi:type="dcterms:W3CDTF">2013-08-05T20:55:31Z</dcterms:created>
  <dcterms:modified xsi:type="dcterms:W3CDTF">2022-07-19T23:57:58Z</dcterms:modified>
</cp:coreProperties>
</file>